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charvey\Desktop\"/>
    </mc:Choice>
  </mc:AlternateContent>
  <xr:revisionPtr revIDLastSave="0" documentId="13_ncr:1_{B31ED378-D8FF-40EC-BEEE-E6DD25BF335B}" xr6:coauthVersionLast="47" xr6:coauthVersionMax="47" xr10:uidLastSave="{00000000-0000-0000-0000-000000000000}"/>
  <bookViews>
    <workbookView xWindow="19090" yWindow="-1220" windowWidth="38620" windowHeight="21100" tabRatio="850" firstSheet="2" activeTab="2" xr2:uid="{00000000-000D-0000-FFFF-FFFF00000000}"/>
  </bookViews>
  <sheets>
    <sheet name="Original Notes From Omar" sheetId="6" state="hidden" r:id="rId1"/>
    <sheet name="Pay Class" sheetId="15" state="hidden" r:id="rId2"/>
    <sheet name="Notes" sheetId="14" r:id="rId3"/>
    <sheet name="Data Entry - FSF" sheetId="7" r:id="rId4"/>
    <sheet name="CashFlow91" sheetId="1" r:id="rId5"/>
    <sheet name="Projected Fund Balance" sheetId="12" r:id="rId6"/>
    <sheet name="Estimated Days of Cash on Hand" sheetId="13" r:id="rId7"/>
    <sheet name="graphdata" sheetId="2" state="hidden" r:id="rId8"/>
  </sheets>
  <definedNames>
    <definedName name="_xlnm._FilterDatabase" localSheetId="1" hidden="1">'Pay Class'!#REF!</definedName>
    <definedName name="_xlnm.Print_Area" localSheetId="4">CashFlow91!$A$1:$AH$96</definedName>
    <definedName name="_xlnm.Print_Area" localSheetId="3">'Data Entry - FSF'!$A$5:$O$49</definedName>
    <definedName name="_xlnm.Print_Titles" localSheetId="1">'Pay Class'!#REF!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5" l="1"/>
  <c r="A2" i="15" s="1"/>
  <c r="E25" i="1"/>
  <c r="G25" i="1"/>
  <c r="I25" i="1"/>
  <c r="K25" i="1"/>
  <c r="M25" i="1"/>
  <c r="M29" i="1" s="1"/>
  <c r="F8" i="2" s="1"/>
  <c r="O25" i="1"/>
  <c r="Q25" i="1"/>
  <c r="S25" i="1"/>
  <c r="U25" i="1"/>
  <c r="W25" i="1"/>
  <c r="Y25" i="1"/>
  <c r="AA25" i="1"/>
  <c r="AC25" i="1"/>
  <c r="AG25" i="1" s="1"/>
  <c r="E26" i="1"/>
  <c r="G26" i="1"/>
  <c r="AC26" i="1" s="1"/>
  <c r="I26" i="1"/>
  <c r="K26" i="1"/>
  <c r="M26" i="1"/>
  <c r="O26" i="1"/>
  <c r="Q26" i="1"/>
  <c r="S26" i="1"/>
  <c r="S29" i="1" s="1"/>
  <c r="I8" i="2" s="1"/>
  <c r="U26" i="1"/>
  <c r="W26" i="1"/>
  <c r="Y26" i="1"/>
  <c r="AA26" i="1"/>
  <c r="AC27" i="1"/>
  <c r="AG27" i="1" s="1"/>
  <c r="AC28" i="1"/>
  <c r="B4" i="13"/>
  <c r="B5" i="13" s="1"/>
  <c r="E12" i="1"/>
  <c r="S12" i="1" s="1"/>
  <c r="E13" i="1"/>
  <c r="E14" i="1"/>
  <c r="E15" i="1"/>
  <c r="D16" i="1"/>
  <c r="E19" i="1"/>
  <c r="D20" i="1"/>
  <c r="E20" i="1"/>
  <c r="G20" i="1" s="1"/>
  <c r="D21" i="1"/>
  <c r="E21" i="1"/>
  <c r="E29" i="1"/>
  <c r="E40" i="1"/>
  <c r="E41" i="1"/>
  <c r="E45" i="1" s="1"/>
  <c r="E51" i="1" s="1"/>
  <c r="E53" i="1" s="1"/>
  <c r="G37" i="1" s="1"/>
  <c r="E42" i="1"/>
  <c r="E43" i="1"/>
  <c r="E44" i="1"/>
  <c r="E49" i="1"/>
  <c r="E60" i="1"/>
  <c r="G60" i="1" s="1"/>
  <c r="E64" i="1"/>
  <c r="AC64" i="1" s="1"/>
  <c r="E77" i="1"/>
  <c r="E78" i="1"/>
  <c r="E80" i="1" s="1"/>
  <c r="E79" i="1"/>
  <c r="E83" i="1"/>
  <c r="E84" i="1"/>
  <c r="G12" i="1"/>
  <c r="I12" i="1"/>
  <c r="K12" i="1"/>
  <c r="M12" i="1"/>
  <c r="O12" i="1"/>
  <c r="Q12" i="1"/>
  <c r="G13" i="1"/>
  <c r="I13" i="1" s="1"/>
  <c r="G14" i="1"/>
  <c r="G15" i="1"/>
  <c r="I15" i="1" s="1"/>
  <c r="AC18" i="1"/>
  <c r="G19" i="1"/>
  <c r="I19" i="1"/>
  <c r="B7" i="12"/>
  <c r="AE85" i="1"/>
  <c r="AE80" i="1"/>
  <c r="AE61" i="1"/>
  <c r="AE45" i="1"/>
  <c r="AA83" i="1"/>
  <c r="Y83" i="1"/>
  <c r="W83" i="1"/>
  <c r="U83" i="1"/>
  <c r="U85" i="1" s="1"/>
  <c r="S83" i="1"/>
  <c r="Q83" i="1"/>
  <c r="O83" i="1"/>
  <c r="M83" i="1"/>
  <c r="K83" i="1"/>
  <c r="K85" i="1" s="1"/>
  <c r="I83" i="1"/>
  <c r="G83" i="1"/>
  <c r="AA84" i="1"/>
  <c r="Y84" i="1"/>
  <c r="W84" i="1"/>
  <c r="W85" i="1" s="1"/>
  <c r="U84" i="1"/>
  <c r="S84" i="1"/>
  <c r="Q84" i="1"/>
  <c r="O84" i="1"/>
  <c r="M84" i="1"/>
  <c r="K84" i="1"/>
  <c r="I84" i="1"/>
  <c r="G84" i="1"/>
  <c r="G85" i="1" s="1"/>
  <c r="AA64" i="1"/>
  <c r="Y64" i="1"/>
  <c r="Y65" i="1" s="1"/>
  <c r="W64" i="1"/>
  <c r="W65" i="1" s="1"/>
  <c r="U64" i="1"/>
  <c r="U65" i="1" s="1"/>
  <c r="S64" i="1"/>
  <c r="Q64" i="1"/>
  <c r="Q65" i="1"/>
  <c r="O64" i="1"/>
  <c r="O65" i="1"/>
  <c r="M64" i="1"/>
  <c r="M65" i="1"/>
  <c r="K64" i="1"/>
  <c r="K65" i="1" s="1"/>
  <c r="I64" i="1"/>
  <c r="I65" i="1" s="1"/>
  <c r="G64" i="1"/>
  <c r="G65" i="1" s="1"/>
  <c r="Q40" i="1"/>
  <c r="O40" i="1"/>
  <c r="M40" i="1"/>
  <c r="S40" i="1" s="1"/>
  <c r="K40" i="1"/>
  <c r="I40" i="1"/>
  <c r="G40" i="1"/>
  <c r="AE65" i="1"/>
  <c r="AA65" i="1"/>
  <c r="S65" i="1"/>
  <c r="AE49" i="1"/>
  <c r="AA49" i="1"/>
  <c r="Y49" i="1"/>
  <c r="W49" i="1"/>
  <c r="U49" i="1"/>
  <c r="S49" i="1"/>
  <c r="Q49" i="1"/>
  <c r="O49" i="1"/>
  <c r="M49" i="1"/>
  <c r="K49" i="1"/>
  <c r="I49" i="1"/>
  <c r="G49" i="1"/>
  <c r="AC48" i="1"/>
  <c r="AC49" i="1" s="1"/>
  <c r="AA85" i="1"/>
  <c r="M85" i="1"/>
  <c r="O85" i="1"/>
  <c r="Q85" i="1"/>
  <c r="G77" i="1"/>
  <c r="G42" i="1"/>
  <c r="I60" i="1"/>
  <c r="I61" i="1" s="1"/>
  <c r="I67" i="1" s="1"/>
  <c r="I77" i="1"/>
  <c r="I42" i="1"/>
  <c r="AA29" i="1"/>
  <c r="M8" i="2" s="1"/>
  <c r="K63" i="7"/>
  <c r="AG18" i="1"/>
  <c r="W7" i="1"/>
  <c r="AG28" i="1"/>
  <c r="D73" i="7"/>
  <c r="D10" i="7"/>
  <c r="D12" i="7" s="1"/>
  <c r="E10" i="7" s="1"/>
  <c r="E12" i="7" s="1"/>
  <c r="F10" i="7" s="1"/>
  <c r="F12" i="7" s="1"/>
  <c r="G10" i="7" s="1"/>
  <c r="G12" i="7" s="1"/>
  <c r="H10" i="7" s="1"/>
  <c r="H12" i="7" s="1"/>
  <c r="I10" i="7" s="1"/>
  <c r="I12" i="7" s="1"/>
  <c r="J10" i="7" s="1"/>
  <c r="J12" i="7" s="1"/>
  <c r="K10" i="7" s="1"/>
  <c r="K12" i="7" s="1"/>
  <c r="L10" i="7" s="1"/>
  <c r="L12" i="7" s="1"/>
  <c r="M10" i="7" s="1"/>
  <c r="M12" i="7" s="1"/>
  <c r="N10" i="7" s="1"/>
  <c r="N12" i="7" s="1"/>
  <c r="O10" i="7" s="1"/>
  <c r="O12" i="7" s="1"/>
  <c r="D72" i="7"/>
  <c r="E72" i="7"/>
  <c r="F72" i="7"/>
  <c r="D54" i="7"/>
  <c r="D53" i="7"/>
  <c r="E53" i="7"/>
  <c r="F53" i="7"/>
  <c r="D63" i="7"/>
  <c r="D64" i="7"/>
  <c r="I53" i="7"/>
  <c r="K53" i="7"/>
  <c r="K54" i="7"/>
  <c r="M53" i="7"/>
  <c r="N53" i="7"/>
  <c r="O54" i="7"/>
  <c r="O53" i="7"/>
  <c r="I72" i="7"/>
  <c r="K72" i="7"/>
  <c r="K73" i="7"/>
  <c r="M72" i="7"/>
  <c r="N72" i="7"/>
  <c r="O73" i="7"/>
  <c r="O72" i="7"/>
  <c r="N73" i="7"/>
  <c r="M73" i="7"/>
  <c r="L73" i="7"/>
  <c r="J73" i="7"/>
  <c r="I73" i="7"/>
  <c r="H73" i="7"/>
  <c r="G73" i="7"/>
  <c r="F73" i="7"/>
  <c r="E73" i="7"/>
  <c r="L72" i="7"/>
  <c r="J72" i="7"/>
  <c r="H72" i="7"/>
  <c r="G72" i="7"/>
  <c r="E63" i="7"/>
  <c r="E64" i="7"/>
  <c r="F63" i="7"/>
  <c r="F64" i="7"/>
  <c r="G63" i="7"/>
  <c r="G64" i="7"/>
  <c r="H63" i="7"/>
  <c r="H64" i="7"/>
  <c r="I63" i="7"/>
  <c r="I64" i="7"/>
  <c r="J63" i="7"/>
  <c r="J64" i="7"/>
  <c r="K64" i="7"/>
  <c r="L63" i="7"/>
  <c r="L64" i="7"/>
  <c r="M63" i="7"/>
  <c r="M64" i="7"/>
  <c r="N63" i="7"/>
  <c r="N64" i="7"/>
  <c r="O63" i="7"/>
  <c r="O64" i="7"/>
  <c r="N54" i="7"/>
  <c r="M54" i="7"/>
  <c r="L54" i="7"/>
  <c r="J54" i="7"/>
  <c r="L53" i="7"/>
  <c r="J53" i="7"/>
  <c r="I54" i="7"/>
  <c r="H54" i="7"/>
  <c r="G54" i="7"/>
  <c r="F54" i="7"/>
  <c r="H53" i="7"/>
  <c r="G53" i="7"/>
  <c r="E54" i="7"/>
  <c r="C11" i="7"/>
  <c r="C12" i="7"/>
  <c r="D17" i="1" s="1"/>
  <c r="C13" i="7"/>
  <c r="C9" i="7"/>
  <c r="C4" i="7"/>
  <c r="AA7" i="1"/>
  <c r="Y7" i="1"/>
  <c r="U7" i="1"/>
  <c r="S7" i="1"/>
  <c r="Q7" i="1"/>
  <c r="O7" i="1"/>
  <c r="M7" i="1"/>
  <c r="K7" i="1"/>
  <c r="I7" i="1"/>
  <c r="G7" i="1"/>
  <c r="E7" i="1"/>
  <c r="A1" i="1"/>
  <c r="K29" i="1"/>
  <c r="E8" i="2" s="1"/>
  <c r="AE22" i="1"/>
  <c r="AE29" i="1"/>
  <c r="AC1" i="1"/>
  <c r="M57" i="2"/>
  <c r="L57" i="2"/>
  <c r="K57" i="2"/>
  <c r="J57" i="2"/>
  <c r="I57" i="2"/>
  <c r="H57" i="2"/>
  <c r="G57" i="2"/>
  <c r="F57" i="2"/>
  <c r="E57" i="2"/>
  <c r="D57" i="2"/>
  <c r="C57" i="2"/>
  <c r="B57" i="2"/>
  <c r="M56" i="2"/>
  <c r="L56" i="2"/>
  <c r="K56" i="2"/>
  <c r="J56" i="2"/>
  <c r="I56" i="2"/>
  <c r="H56" i="2"/>
  <c r="G56" i="2"/>
  <c r="F56" i="2"/>
  <c r="E56" i="2"/>
  <c r="D56" i="2"/>
  <c r="C56" i="2"/>
  <c r="B56" i="2"/>
  <c r="M50" i="2"/>
  <c r="L50" i="2"/>
  <c r="K50" i="2"/>
  <c r="J50" i="2"/>
  <c r="I50" i="2"/>
  <c r="H50" i="2"/>
  <c r="G50" i="2"/>
  <c r="F50" i="2"/>
  <c r="E50" i="2"/>
  <c r="D50" i="2"/>
  <c r="C50" i="2"/>
  <c r="B50" i="2"/>
  <c r="M37" i="2"/>
  <c r="L37" i="2"/>
  <c r="K37" i="2"/>
  <c r="J37" i="2"/>
  <c r="I37" i="2"/>
  <c r="H37" i="2"/>
  <c r="G37" i="2"/>
  <c r="F37" i="2"/>
  <c r="E37" i="2"/>
  <c r="D37" i="2"/>
  <c r="C37" i="2"/>
  <c r="B37" i="2"/>
  <c r="M28" i="2"/>
  <c r="L28" i="2"/>
  <c r="K28" i="2"/>
  <c r="J28" i="2"/>
  <c r="I28" i="2"/>
  <c r="H28" i="2"/>
  <c r="G28" i="2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M21" i="2"/>
  <c r="L21" i="2"/>
  <c r="K21" i="2"/>
  <c r="J21" i="2"/>
  <c r="I21" i="2"/>
  <c r="H21" i="2"/>
  <c r="G21" i="2"/>
  <c r="F21" i="2"/>
  <c r="E21" i="2"/>
  <c r="D21" i="2"/>
  <c r="C21" i="2"/>
  <c r="B21" i="2"/>
  <c r="G29" i="1"/>
  <c r="C8" i="2"/>
  <c r="O29" i="1"/>
  <c r="G8" i="2"/>
  <c r="W29" i="1"/>
  <c r="K8" i="2" s="1"/>
  <c r="I29" i="1"/>
  <c r="D8" i="2"/>
  <c r="Q29" i="1"/>
  <c r="H8" i="2"/>
  <c r="U29" i="1"/>
  <c r="J8" i="2" s="1"/>
  <c r="Y29" i="1"/>
  <c r="L8" i="2"/>
  <c r="B8" i="2"/>
  <c r="G44" i="1"/>
  <c r="J36" i="2"/>
  <c r="B2" i="15" l="1"/>
  <c r="C2" i="7" s="1"/>
  <c r="O3" i="1" s="1"/>
  <c r="C2" i="15"/>
  <c r="C8" i="7" s="1"/>
  <c r="D62" i="7"/>
  <c r="D65" i="7" s="1"/>
  <c r="D67" i="7" s="1"/>
  <c r="D71" i="7"/>
  <c r="D74" i="7" s="1"/>
  <c r="D52" i="7"/>
  <c r="D55" i="7" s="1"/>
  <c r="F36" i="2"/>
  <c r="D36" i="2"/>
  <c r="E36" i="2"/>
  <c r="K36" i="2"/>
  <c r="I85" i="1"/>
  <c r="Y85" i="1"/>
  <c r="S85" i="1"/>
  <c r="E87" i="1"/>
  <c r="E89" i="1" s="1"/>
  <c r="G74" i="1" s="1"/>
  <c r="G89" i="1" s="1"/>
  <c r="I74" i="1" s="1"/>
  <c r="AC84" i="1"/>
  <c r="AG84" i="1" s="1"/>
  <c r="G78" i="1"/>
  <c r="K78" i="1" s="1"/>
  <c r="M78" i="1" s="1"/>
  <c r="E85" i="1"/>
  <c r="AG29" i="1"/>
  <c r="K42" i="1"/>
  <c r="M42" i="1"/>
  <c r="O42" i="1" s="1"/>
  <c r="I43" i="1"/>
  <c r="AG26" i="1"/>
  <c r="AC29" i="1"/>
  <c r="AC65" i="1"/>
  <c r="AG64" i="1"/>
  <c r="AG65" i="1" s="1"/>
  <c r="G80" i="1"/>
  <c r="G87" i="1" s="1"/>
  <c r="M60" i="1"/>
  <c r="M61" i="1" s="1"/>
  <c r="M67" i="1" s="1"/>
  <c r="G61" i="1"/>
  <c r="G67" i="1" s="1"/>
  <c r="I44" i="1"/>
  <c r="I78" i="1"/>
  <c r="G79" i="1"/>
  <c r="K19" i="1"/>
  <c r="M19" i="1" s="1"/>
  <c r="E65" i="1"/>
  <c r="K44" i="1"/>
  <c r="AG48" i="1"/>
  <c r="AG49" i="1" s="1"/>
  <c r="I14" i="1"/>
  <c r="E61" i="1"/>
  <c r="E67" i="1" s="1"/>
  <c r="E69" i="1" s="1"/>
  <c r="G57" i="1" s="1"/>
  <c r="G69" i="1" s="1"/>
  <c r="I57" i="1" s="1"/>
  <c r="I69" i="1" s="1"/>
  <c r="K57" i="1" s="1"/>
  <c r="K69" i="1" s="1"/>
  <c r="M57" i="1" s="1"/>
  <c r="M69" i="1" s="1"/>
  <c r="O57" i="1" s="1"/>
  <c r="E16" i="1"/>
  <c r="G43" i="1"/>
  <c r="I21" i="1"/>
  <c r="K77" i="1"/>
  <c r="U40" i="1"/>
  <c r="G41" i="1"/>
  <c r="I41" i="1" s="1"/>
  <c r="G21" i="1"/>
  <c r="M15" i="1"/>
  <c r="O15" i="1" s="1"/>
  <c r="U12" i="1"/>
  <c r="W12" i="1" s="1"/>
  <c r="K60" i="1"/>
  <c r="K61" i="1" s="1"/>
  <c r="K67" i="1" s="1"/>
  <c r="K43" i="1"/>
  <c r="I20" i="1"/>
  <c r="K15" i="1"/>
  <c r="K13" i="1"/>
  <c r="AC83" i="1"/>
  <c r="D76" i="7" l="1"/>
  <c r="D77" i="7" s="1"/>
  <c r="E71" i="7" s="1"/>
  <c r="E74" i="7" s="1"/>
  <c r="D68" i="7"/>
  <c r="E62" i="7" s="1"/>
  <c r="E65" i="7" s="1"/>
  <c r="D57" i="7"/>
  <c r="E17" i="1" s="1"/>
  <c r="E22" i="1" s="1"/>
  <c r="D58" i="7"/>
  <c r="E52" i="7" s="1"/>
  <c r="E55" i="7" s="1"/>
  <c r="E67" i="7"/>
  <c r="H36" i="2"/>
  <c r="M36" i="2"/>
  <c r="I36" i="2"/>
  <c r="L36" i="2"/>
  <c r="C36" i="2"/>
  <c r="G36" i="2"/>
  <c r="AC12" i="1"/>
  <c r="I16" i="1"/>
  <c r="I45" i="1"/>
  <c r="I51" i="1" s="1"/>
  <c r="O44" i="1"/>
  <c r="M44" i="1"/>
  <c r="AA12" i="1"/>
  <c r="G16" i="1"/>
  <c r="I79" i="1"/>
  <c r="O20" i="1"/>
  <c r="O78" i="1"/>
  <c r="Q19" i="1"/>
  <c r="Q42" i="1"/>
  <c r="Q15" i="1"/>
  <c r="S15" i="1" s="1"/>
  <c r="U15" i="1" s="1"/>
  <c r="W40" i="1"/>
  <c r="K20" i="1"/>
  <c r="Y12" i="1"/>
  <c r="K21" i="1"/>
  <c r="O19" i="1"/>
  <c r="S19" i="1" s="1"/>
  <c r="M13" i="1"/>
  <c r="M21" i="1"/>
  <c r="M43" i="1"/>
  <c r="M77" i="1"/>
  <c r="O60" i="1"/>
  <c r="AG83" i="1"/>
  <c r="AG85" i="1" s="1"/>
  <c r="AC85" i="1"/>
  <c r="K14" i="1"/>
  <c r="M20" i="1"/>
  <c r="K41" i="1"/>
  <c r="K45" i="1" s="1"/>
  <c r="K51" i="1" s="1"/>
  <c r="G45" i="1"/>
  <c r="G51" i="1" s="1"/>
  <c r="G53" i="1" s="1"/>
  <c r="I37" i="1" s="1"/>
  <c r="I53" i="1" s="1"/>
  <c r="K37" i="1" s="1"/>
  <c r="K53" i="1" s="1"/>
  <c r="M37" i="1" s="1"/>
  <c r="E31" i="1" l="1"/>
  <c r="E33" i="1" s="1"/>
  <c r="B7" i="2"/>
  <c r="E76" i="7"/>
  <c r="E77" i="7"/>
  <c r="F71" i="7" s="1"/>
  <c r="F74" i="7" s="1"/>
  <c r="E68" i="7"/>
  <c r="F62" i="7" s="1"/>
  <c r="F65" i="7" s="1"/>
  <c r="E57" i="7"/>
  <c r="G17" i="1" s="1"/>
  <c r="G22" i="1" s="1"/>
  <c r="D59" i="7"/>
  <c r="E59" i="7"/>
  <c r="B36" i="2"/>
  <c r="U42" i="1"/>
  <c r="W42" i="1" s="1"/>
  <c r="W19" i="1"/>
  <c r="AA19" i="1" s="1"/>
  <c r="Y19" i="1"/>
  <c r="AC19" i="1" s="1"/>
  <c r="AG19" i="1" s="1"/>
  <c r="B14" i="2"/>
  <c r="G9" i="1"/>
  <c r="E92" i="1"/>
  <c r="S42" i="1"/>
  <c r="K16" i="1"/>
  <c r="Q78" i="1"/>
  <c r="M16" i="1"/>
  <c r="U19" i="1"/>
  <c r="Y40" i="1"/>
  <c r="Q60" i="1"/>
  <c r="Q61" i="1" s="1"/>
  <c r="Q67" i="1" s="1"/>
  <c r="O14" i="1"/>
  <c r="O13" i="1"/>
  <c r="AG12" i="1"/>
  <c r="Q20" i="1"/>
  <c r="M14" i="1"/>
  <c r="W15" i="1"/>
  <c r="O21" i="1"/>
  <c r="O61" i="1"/>
  <c r="O67" i="1" s="1"/>
  <c r="O69" i="1" s="1"/>
  <c r="Q57" i="1" s="1"/>
  <c r="S60" i="1"/>
  <c r="S61" i="1" s="1"/>
  <c r="S67" i="1" s="1"/>
  <c r="O77" i="1"/>
  <c r="S77" i="1" s="1"/>
  <c r="U77" i="1" s="1"/>
  <c r="Q77" i="1"/>
  <c r="O43" i="1"/>
  <c r="Q43" i="1"/>
  <c r="K79" i="1"/>
  <c r="I80" i="1"/>
  <c r="I87" i="1" s="1"/>
  <c r="I89" i="1" s="1"/>
  <c r="K74" i="1" s="1"/>
  <c r="Q44" i="1"/>
  <c r="S44" i="1" s="1"/>
  <c r="M41" i="1"/>
  <c r="F76" i="7" l="1"/>
  <c r="F77" i="7"/>
  <c r="G71" i="7" s="1"/>
  <c r="G74" i="7" s="1"/>
  <c r="E58" i="7"/>
  <c r="F52" i="7" s="1"/>
  <c r="F55" i="7" s="1"/>
  <c r="F67" i="7"/>
  <c r="F68" i="7"/>
  <c r="G62" i="7" s="1"/>
  <c r="G65" i="7" s="1"/>
  <c r="AC40" i="1"/>
  <c r="U20" i="1"/>
  <c r="W77" i="1"/>
  <c r="U44" i="1"/>
  <c r="AA44" i="1" s="1"/>
  <c r="Y44" i="1"/>
  <c r="M45" i="1"/>
  <c r="M51" i="1" s="1"/>
  <c r="M53" i="1" s="1"/>
  <c r="O37" i="1" s="1"/>
  <c r="O41" i="1"/>
  <c r="O45" i="1" s="1"/>
  <c r="O51" i="1" s="1"/>
  <c r="U60" i="1"/>
  <c r="U61" i="1" s="1"/>
  <c r="U67" i="1" s="1"/>
  <c r="W44" i="1"/>
  <c r="S14" i="1"/>
  <c r="S43" i="1"/>
  <c r="S20" i="1"/>
  <c r="U43" i="1"/>
  <c r="Y15" i="1"/>
  <c r="AC15" i="1" s="1"/>
  <c r="AG15" i="1" s="1"/>
  <c r="W20" i="1"/>
  <c r="Q13" i="1"/>
  <c r="S13" i="1" s="1"/>
  <c r="W60" i="1"/>
  <c r="W61" i="1" s="1"/>
  <c r="W67" i="1" s="1"/>
  <c r="Q14" i="1"/>
  <c r="K80" i="1"/>
  <c r="K87" i="1" s="1"/>
  <c r="K89" i="1" s="1"/>
  <c r="M74" i="1" s="1"/>
  <c r="M79" i="1"/>
  <c r="M80" i="1" s="1"/>
  <c r="M87" i="1" s="1"/>
  <c r="AA15" i="1"/>
  <c r="S78" i="1"/>
  <c r="Q69" i="1"/>
  <c r="S57" i="1" s="1"/>
  <c r="S69" i="1" s="1"/>
  <c r="U57" i="1" s="1"/>
  <c r="U69" i="1" s="1"/>
  <c r="W57" i="1" s="1"/>
  <c r="W69" i="1" s="1"/>
  <c r="Y57" i="1" s="1"/>
  <c r="S21" i="1"/>
  <c r="Y42" i="1"/>
  <c r="AC42" i="1" s="1"/>
  <c r="AG42" i="1" s="1"/>
  <c r="AA40" i="1"/>
  <c r="O16" i="1"/>
  <c r="Q16" i="1" s="1"/>
  <c r="Q21" i="1"/>
  <c r="G31" i="1"/>
  <c r="G33" i="1" s="1"/>
  <c r="C7" i="2"/>
  <c r="AA42" i="1"/>
  <c r="G76" i="7" l="1"/>
  <c r="G77" i="7"/>
  <c r="H71" i="7" s="1"/>
  <c r="H74" i="7" s="1"/>
  <c r="G67" i="7"/>
  <c r="G68" i="7"/>
  <c r="H62" i="7" s="1"/>
  <c r="H65" i="7" s="1"/>
  <c r="F57" i="7"/>
  <c r="I17" i="1" s="1"/>
  <c r="B43" i="2"/>
  <c r="M89" i="1"/>
  <c r="O74" i="1" s="1"/>
  <c r="C14" i="2"/>
  <c r="I9" i="1"/>
  <c r="G92" i="1"/>
  <c r="S16" i="1"/>
  <c r="AC44" i="1"/>
  <c r="AG44" i="1" s="1"/>
  <c r="U14" i="1"/>
  <c r="W14" i="1" s="1"/>
  <c r="U13" i="1"/>
  <c r="U78" i="1"/>
  <c r="W78" i="1" s="1"/>
  <c r="Y78" i="1" s="1"/>
  <c r="AC20" i="1"/>
  <c r="AG20" i="1" s="1"/>
  <c r="Q41" i="1"/>
  <c r="U21" i="1"/>
  <c r="U16" i="1"/>
  <c r="W16" i="1" s="1"/>
  <c r="W43" i="1"/>
  <c r="Y43" i="1" s="1"/>
  <c r="O53" i="1"/>
  <c r="Q37" i="1" s="1"/>
  <c r="AG40" i="1"/>
  <c r="W13" i="1"/>
  <c r="O79" i="1"/>
  <c r="Y60" i="1"/>
  <c r="Y77" i="1"/>
  <c r="H76" i="7" l="1"/>
  <c r="H77" i="7"/>
  <c r="I71" i="7" s="1"/>
  <c r="I74" i="7" s="1"/>
  <c r="I76" i="7" s="1"/>
  <c r="I77" i="7" s="1"/>
  <c r="J71" i="7" s="1"/>
  <c r="J74" i="7" s="1"/>
  <c r="J76" i="7"/>
  <c r="J77" i="7"/>
  <c r="K71" i="7" s="1"/>
  <c r="K74" i="7" s="1"/>
  <c r="F59" i="7"/>
  <c r="F58" i="7"/>
  <c r="G52" i="7" s="1"/>
  <c r="G55" i="7" s="1"/>
  <c r="I22" i="1"/>
  <c r="H67" i="7"/>
  <c r="H68" i="7"/>
  <c r="I62" i="7" s="1"/>
  <c r="I65" i="7" s="1"/>
  <c r="C43" i="2"/>
  <c r="AA43" i="1"/>
  <c r="AC43" i="1" s="1"/>
  <c r="AG43" i="1" s="1"/>
  <c r="AA13" i="1"/>
  <c r="AA78" i="1"/>
  <c r="AC78" i="1"/>
  <c r="AG78" i="1" s="1"/>
  <c r="W21" i="1"/>
  <c r="Y21" i="1" s="1"/>
  <c r="O80" i="1"/>
  <c r="O87" i="1" s="1"/>
  <c r="O89" i="1" s="1"/>
  <c r="Q74" i="1" s="1"/>
  <c r="Q79" i="1"/>
  <c r="Q80" i="1" s="1"/>
  <c r="Q87" i="1" s="1"/>
  <c r="Q53" i="1"/>
  <c r="S37" i="1" s="1"/>
  <c r="Y14" i="1"/>
  <c r="Q45" i="1"/>
  <c r="Q51" i="1" s="1"/>
  <c r="U41" i="1"/>
  <c r="U45" i="1" s="1"/>
  <c r="U51" i="1" s="1"/>
  <c r="S41" i="1"/>
  <c r="Y61" i="1"/>
  <c r="Y67" i="1" s="1"/>
  <c r="Y69" i="1" s="1"/>
  <c r="AA57" i="1" s="1"/>
  <c r="AA69" i="1" s="1"/>
  <c r="AC60" i="1"/>
  <c r="AA60" i="1"/>
  <c r="AA61" i="1" s="1"/>
  <c r="AA67" i="1" s="1"/>
  <c r="AA16" i="1"/>
  <c r="S79" i="1"/>
  <c r="S80" i="1" s="1"/>
  <c r="S87" i="1" s="1"/>
  <c r="Y16" i="1"/>
  <c r="AC16" i="1" s="1"/>
  <c r="AG16" i="1" s="1"/>
  <c r="AA77" i="1"/>
  <c r="Y13" i="1"/>
  <c r="I67" i="7" l="1"/>
  <c r="D7" i="2"/>
  <c r="I31" i="1"/>
  <c r="I33" i="1" s="1"/>
  <c r="G57" i="7"/>
  <c r="K17" i="1" s="1"/>
  <c r="K22" i="1" s="1"/>
  <c r="G58" i="7"/>
  <c r="H52" i="7" s="1"/>
  <c r="H55" i="7" s="1"/>
  <c r="K76" i="7"/>
  <c r="K77" i="7" s="1"/>
  <c r="L71" i="7" s="1"/>
  <c r="L74" i="7" s="1"/>
  <c r="D43" i="2"/>
  <c r="S45" i="1"/>
  <c r="S51" i="1" s="1"/>
  <c r="S53" i="1"/>
  <c r="U37" i="1" s="1"/>
  <c r="U53" i="1" s="1"/>
  <c r="W37" i="1" s="1"/>
  <c r="AG60" i="1"/>
  <c r="AG61" i="1" s="1"/>
  <c r="AC61" i="1"/>
  <c r="AC67" i="1" s="1"/>
  <c r="AC69" i="1" s="1"/>
  <c r="U79" i="1"/>
  <c r="AA21" i="1"/>
  <c r="AC21" i="1" s="1"/>
  <c r="AG21" i="1" s="1"/>
  <c r="W41" i="1"/>
  <c r="Q89" i="1"/>
  <c r="S74" i="1" s="1"/>
  <c r="S89" i="1" s="1"/>
  <c r="U74" i="1" s="1"/>
  <c r="AA14" i="1"/>
  <c r="AC77" i="1"/>
  <c r="AC13" i="1"/>
  <c r="K31" i="1" l="1"/>
  <c r="E7" i="2"/>
  <c r="L76" i="7"/>
  <c r="L77" i="7"/>
  <c r="M71" i="7" s="1"/>
  <c r="M74" i="7" s="1"/>
  <c r="H57" i="7"/>
  <c r="M17" i="1" s="1"/>
  <c r="M22" i="1" s="1"/>
  <c r="H58" i="7"/>
  <c r="I52" i="7" s="1"/>
  <c r="I55" i="7" s="1"/>
  <c r="G59" i="7"/>
  <c r="H59" i="7"/>
  <c r="D14" i="2"/>
  <c r="K9" i="1"/>
  <c r="I92" i="1"/>
  <c r="I68" i="7"/>
  <c r="J62" i="7" s="1"/>
  <c r="J65" i="7" s="1"/>
  <c r="E43" i="2"/>
  <c r="W79" i="1"/>
  <c r="W80" i="1" s="1"/>
  <c r="W87" i="1" s="1"/>
  <c r="U80" i="1"/>
  <c r="U87" i="1" s="1"/>
  <c r="W45" i="1"/>
  <c r="W51" i="1" s="1"/>
  <c r="U89" i="1"/>
  <c r="W74" i="1" s="1"/>
  <c r="W89" i="1" s="1"/>
  <c r="Y74" i="1" s="1"/>
  <c r="W53" i="1"/>
  <c r="Y37" i="1" s="1"/>
  <c r="AG77" i="1"/>
  <c r="AC14" i="1"/>
  <c r="AG14" i="1" s="1"/>
  <c r="AG13" i="1"/>
  <c r="Y41" i="1"/>
  <c r="Y45" i="1" s="1"/>
  <c r="Y51" i="1" s="1"/>
  <c r="K33" i="1" l="1"/>
  <c r="M9" i="1" s="1"/>
  <c r="M31" i="1"/>
  <c r="F7" i="2"/>
  <c r="J67" i="7"/>
  <c r="I57" i="7"/>
  <c r="O17" i="1" s="1"/>
  <c r="O22" i="1" s="1"/>
  <c r="M76" i="7"/>
  <c r="M77" i="7"/>
  <c r="N71" i="7" s="1"/>
  <c r="N74" i="7" s="1"/>
  <c r="F43" i="2"/>
  <c r="AA41" i="1"/>
  <c r="AA79" i="1"/>
  <c r="AA80" i="1" s="1"/>
  <c r="AA87" i="1" s="1"/>
  <c r="Y53" i="1"/>
  <c r="AA37" i="1" s="1"/>
  <c r="AC79" i="1"/>
  <c r="Y79" i="1"/>
  <c r="Y80" i="1" s="1"/>
  <c r="Y87" i="1" s="1"/>
  <c r="Y89" i="1" s="1"/>
  <c r="AA74" i="1" s="1"/>
  <c r="AA89" i="1" s="1"/>
  <c r="K92" i="1" l="1"/>
  <c r="E14" i="2"/>
  <c r="M33" i="1"/>
  <c r="F14" i="2" s="1"/>
  <c r="G7" i="2"/>
  <c r="O31" i="1"/>
  <c r="I59" i="7"/>
  <c r="I58" i="7"/>
  <c r="J52" i="7" s="1"/>
  <c r="J55" i="7" s="1"/>
  <c r="J68" i="7"/>
  <c r="K62" i="7" s="1"/>
  <c r="K65" i="7" s="1"/>
  <c r="N76" i="7"/>
  <c r="N77" i="7" s="1"/>
  <c r="O71" i="7" s="1"/>
  <c r="O74" i="7" s="1"/>
  <c r="G43" i="2"/>
  <c r="AG79" i="1"/>
  <c r="AG80" i="1" s="1"/>
  <c r="AC80" i="1"/>
  <c r="AC87" i="1" s="1"/>
  <c r="AC89" i="1" s="1"/>
  <c r="AA45" i="1"/>
  <c r="AA51" i="1" s="1"/>
  <c r="AA53" i="1" s="1"/>
  <c r="AC41" i="1"/>
  <c r="O9" i="1" l="1"/>
  <c r="O33" i="1" s="1"/>
  <c r="Q9" i="1" s="1"/>
  <c r="M92" i="1"/>
  <c r="O92" i="1"/>
  <c r="J57" i="7"/>
  <c r="Q17" i="1" s="1"/>
  <c r="Q22" i="1" s="1"/>
  <c r="O76" i="7"/>
  <c r="C76" i="7" s="1"/>
  <c r="K67" i="7"/>
  <c r="K68" i="7" s="1"/>
  <c r="L62" i="7" s="1"/>
  <c r="L65" i="7" s="1"/>
  <c r="H43" i="2"/>
  <c r="AG41" i="1"/>
  <c r="AG45" i="1" s="1"/>
  <c r="AC45" i="1"/>
  <c r="AC51" i="1" s="1"/>
  <c r="AC53" i="1" s="1"/>
  <c r="G14" i="2" l="1"/>
  <c r="L67" i="7"/>
  <c r="O77" i="7"/>
  <c r="J59" i="7"/>
  <c r="J58" i="7"/>
  <c r="K52" i="7" s="1"/>
  <c r="K55" i="7" s="1"/>
  <c r="Q31" i="1"/>
  <c r="Q33" i="1" s="1"/>
  <c r="H7" i="2"/>
  <c r="I43" i="2"/>
  <c r="H14" i="2" l="1"/>
  <c r="Q92" i="1"/>
  <c r="S9" i="1"/>
  <c r="K57" i="7"/>
  <c r="L68" i="7"/>
  <c r="M62" i="7" s="1"/>
  <c r="M65" i="7" s="1"/>
  <c r="J43" i="2"/>
  <c r="K59" i="7" l="1"/>
  <c r="S17" i="1"/>
  <c r="S22" i="1" s="1"/>
  <c r="M67" i="7"/>
  <c r="M68" i="7" s="1"/>
  <c r="N62" i="7" s="1"/>
  <c r="N65" i="7" s="1"/>
  <c r="K58" i="7"/>
  <c r="L52" i="7" s="1"/>
  <c r="L55" i="7" s="1"/>
  <c r="K43" i="2"/>
  <c r="S31" i="1" l="1"/>
  <c r="S33" i="1" s="1"/>
  <c r="I7" i="2"/>
  <c r="L57" i="7"/>
  <c r="N67" i="7"/>
  <c r="N68" i="7"/>
  <c r="O62" i="7" s="1"/>
  <c r="O65" i="7" s="1"/>
  <c r="L43" i="2"/>
  <c r="L59" i="7" l="1"/>
  <c r="U17" i="1"/>
  <c r="U22" i="1" s="1"/>
  <c r="I14" i="2"/>
  <c r="S92" i="1"/>
  <c r="U9" i="1"/>
  <c r="O67" i="7"/>
  <c r="O68" i="7"/>
  <c r="L58" i="7"/>
  <c r="M52" i="7" s="1"/>
  <c r="M55" i="7" s="1"/>
  <c r="M43" i="2"/>
  <c r="U31" i="1" l="1"/>
  <c r="U33" i="1" s="1"/>
  <c r="J7" i="2"/>
  <c r="M57" i="7"/>
  <c r="C67" i="7"/>
  <c r="J14" i="2" l="1"/>
  <c r="W9" i="1"/>
  <c r="U92" i="1"/>
  <c r="M59" i="7"/>
  <c r="W17" i="1"/>
  <c r="W22" i="1" s="1"/>
  <c r="M58" i="7"/>
  <c r="N52" i="7" s="1"/>
  <c r="N55" i="7" s="1"/>
  <c r="W31" i="1" l="1"/>
  <c r="K7" i="2"/>
  <c r="W33" i="1"/>
  <c r="N57" i="7"/>
  <c r="N58" i="7"/>
  <c r="O52" i="7" s="1"/>
  <c r="O55" i="7" s="1"/>
  <c r="N59" i="7" l="1"/>
  <c r="Y17" i="1"/>
  <c r="W92" i="1"/>
  <c r="Y9" i="1"/>
  <c r="K14" i="2"/>
  <c r="O57" i="7"/>
  <c r="AA17" i="1" s="1"/>
  <c r="AA22" i="1" s="1"/>
  <c r="AA31" i="1" l="1"/>
  <c r="M7" i="2"/>
  <c r="Y22" i="1"/>
  <c r="AC17" i="1"/>
  <c r="O59" i="7"/>
  <c r="C57" i="7"/>
  <c r="O58" i="7"/>
  <c r="AG17" i="1" l="1"/>
  <c r="AG22" i="1" s="1"/>
  <c r="AC22" i="1"/>
  <c r="AC31" i="1" s="1"/>
  <c r="AC33" i="1" s="1"/>
  <c r="Y31" i="1"/>
  <c r="Y33" i="1" s="1"/>
  <c r="L7" i="2"/>
  <c r="L14" i="2" l="1"/>
  <c r="AA9" i="1"/>
  <c r="AA33" i="1" s="1"/>
  <c r="AA92" i="1" s="1"/>
  <c r="Y92" i="1"/>
  <c r="M14" i="2"/>
  <c r="AC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Woody Brewton</author>
  </authors>
  <commentList>
    <comment ref="C10" authorId="0" shapeId="0" xr:uid="{00000000-0006-0000-0400-000001000000}">
      <text>
        <r>
          <rPr>
            <b/>
            <sz val="10"/>
            <color indexed="10"/>
            <rFont val="Tahoma"/>
            <family val="2"/>
          </rPr>
          <t xml:space="preserve">Enter FSP "Current Allocations" from the district's summary of finances LPE amount OR FSP Payment Ledger for September.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0" shapeId="0" xr:uid="{00000000-0006-0000-0400-000002000000}">
      <text>
        <r>
          <rPr>
            <b/>
            <sz val="10"/>
            <color indexed="10"/>
            <rFont val="Tahoma"/>
            <family val="2"/>
          </rPr>
          <t>Enter FSP "Current Year " Adjustments from the district's Payment Ledger by subtracting the prior month's allocation from the current month's allocation (Enter as positive or negative difference).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 xr:uid="{00000000-0006-0000-0400-000003000000}">
      <text>
        <r>
          <rPr>
            <b/>
            <sz val="10"/>
            <color indexed="10"/>
            <rFont val="Tahoma"/>
            <family val="2"/>
          </rPr>
          <t xml:space="preserve">Enter FSP "Prior Year" Adjustments from from the district's Payment Ledger for September through August (Enter as positive or negative amount).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 shapeId="0" xr:uid="{00000000-0006-0000-0400-000004000000}">
      <text>
        <r>
          <rPr>
            <b/>
            <sz val="10"/>
            <color indexed="10"/>
            <rFont val="Tahoma"/>
            <family val="2"/>
          </rPr>
          <t>Enter Per Capita allocation from from FSP Payment Ledger.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00000000-0006-0000-0400-000005000000}">
      <text>
        <r>
          <rPr>
            <b/>
            <sz val="10"/>
            <color indexed="10"/>
            <rFont val="Tahoma"/>
            <family val="2"/>
          </rPr>
          <t xml:space="preserve">Enter Federal Funds Food Service Budget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0" shapeId="0" xr:uid="{00000000-0006-0000-0400-000006000000}">
      <text>
        <r>
          <rPr>
            <b/>
            <sz val="10"/>
            <color indexed="10"/>
            <rFont val="Tahoma"/>
            <family val="2"/>
          </rPr>
          <t>Enter Other Federal Funds Allocations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Woody Brewton</author>
  </authors>
  <commentList>
    <comment ref="E9" authorId="0" shapeId="0" xr:uid="{00000000-0006-0000-0500-000001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" authorId="0" shapeId="0" xr:uid="{00000000-0006-0000-0500-000002000000}">
      <text>
        <r>
          <rPr>
            <b/>
            <sz val="10"/>
            <color indexed="10"/>
            <rFont val="Tahoma"/>
            <family val="2"/>
          </rPr>
          <t>Enter payment from Available School Fund Payment Ledger each month (Replace projeced amount.  If zero, enter 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7" authorId="0" shapeId="0" xr:uid="{00000000-0006-0000-0500-000003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7" authorId="0" shapeId="0" xr:uid="{00000000-0006-0000-0500-000004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4" authorId="0" shapeId="0" xr:uid="{00000000-0006-0000-0500-000005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<sst xmlns="http://schemas.openxmlformats.org/spreadsheetml/2006/main" count="3516" uniqueCount="2641">
  <si>
    <t>SOUTHWEST PREPARATORY SCHOOL</t>
  </si>
  <si>
    <t>BEXAR COUNTY ACADEMY</t>
  </si>
  <si>
    <t>BOWIE COUNTY</t>
  </si>
  <si>
    <t>BURNET CISD</t>
  </si>
  <si>
    <t>CALHOUN COUNTY ISD</t>
  </si>
  <si>
    <t>CLYDE CISD</t>
  </si>
  <si>
    <t>HARLINGEN CISD</t>
  </si>
  <si>
    <t>LOS FRESNOS CISD</t>
  </si>
  <si>
    <t>SAN BENITO CISD</t>
  </si>
  <si>
    <t>SOUTH TEXAS ISD</t>
  </si>
  <si>
    <t>LINDEN-KILDARE CISD</t>
  </si>
  <si>
    <t>WHITEFACE CISD</t>
  </si>
  <si>
    <t>PANTHER CREEK CISD</t>
  </si>
  <si>
    <t>RICE CISD</t>
  </si>
  <si>
    <t>TRINITY CHARTER SCHOOL</t>
  </si>
  <si>
    <t>EDEN CISD</t>
  </si>
  <si>
    <t>CROSBYTON CISD</t>
  </si>
  <si>
    <t>LIFE SCHOOL</t>
  </si>
  <si>
    <t>UNIVERSAL ACADEMY</t>
  </si>
  <si>
    <t>NOVA ACADEMY</t>
  </si>
  <si>
    <t>ACADEMY OF DALLAS</t>
  </si>
  <si>
    <t>TRINITY BASIN PREPARATORY</t>
  </si>
  <si>
    <t>JEAN MASSIEU ACADEMY</t>
  </si>
  <si>
    <t>A+ ACADEMY</t>
  </si>
  <si>
    <t>INSPIRED VISION ACADEMY</t>
  </si>
  <si>
    <t>GATEWAY CHARTER ACADEMY</t>
  </si>
  <si>
    <t>GOLDEN RULE CHARTER SCHOOL</t>
  </si>
  <si>
    <t>ST ANTHONY SCHOOL</t>
  </si>
  <si>
    <t>LA ACADEMIA DE ESTRELLAS</t>
  </si>
  <si>
    <t>REG X EDUCATION SERVICE CENTER</t>
  </si>
  <si>
    <t>UNIVERSITY OF NORTH TEXAS</t>
  </si>
  <si>
    <t>CARRIZO SPRINGS CISD</t>
  </si>
  <si>
    <t>EL PASO ACADEMY</t>
  </si>
  <si>
    <t>ANTHONY ISD</t>
  </si>
  <si>
    <t>ERATH EXCELS ACADEMY INC</t>
  </si>
  <si>
    <t>CHILTON ISD</t>
  </si>
  <si>
    <t>ROBY CISD</t>
  </si>
  <si>
    <t>LAMAR CISD</t>
  </si>
  <si>
    <t>STAFFORD MSD</t>
  </si>
  <si>
    <t>ODYSSEY ACADEMY INC</t>
  </si>
  <si>
    <t>DOSS CONSOLIDATED CSD</t>
  </si>
  <si>
    <t>NIXON-SMILEY CISD</t>
  </si>
  <si>
    <t>S AND S CISD</t>
  </si>
  <si>
    <t>EAST TEXAS CHARTER SCHOOLS</t>
  </si>
  <si>
    <t>ANDERSON-SHIRO CISD</t>
  </si>
  <si>
    <t>HAMILTON ISD</t>
  </si>
  <si>
    <t>PRINGLE-MORSE CISD</t>
  </si>
  <si>
    <t>WEST HARDIN COUNTY CISD</t>
  </si>
  <si>
    <t>SER-NINOS CHARTER SCHOOL</t>
  </si>
  <si>
    <t>GEORGE I SANCHEZ CHARTER</t>
  </si>
  <si>
    <t>HOUSTON HEIGHTS HIGH SCHOOL</t>
  </si>
  <si>
    <t>HOUSTON GATEWAY ACADEMY INC</t>
  </si>
  <si>
    <t>CALVIN NELMS CHARTER SCHOOLS</t>
  </si>
  <si>
    <t>COMQUEST ACADEMY</t>
  </si>
  <si>
    <t>Current Year Adjustment</t>
  </si>
  <si>
    <t>Prior Year Adjustments</t>
  </si>
  <si>
    <t>DRAW ACADEMY</t>
  </si>
  <si>
    <t>KATHERINE ANNE PORTER SCHOOL</t>
  </si>
  <si>
    <t>TEXAS PREPARATORY SCHOOL</t>
  </si>
  <si>
    <t>SAN MARCOS CISD</t>
  </si>
  <si>
    <t>HAYS CISD</t>
  </si>
  <si>
    <t>VANGUARD ACADEMY</t>
  </si>
  <si>
    <t>DONNA ISD</t>
  </si>
  <si>
    <t>EDINBURG CISD</t>
  </si>
  <si>
    <t>MISSION CISD</t>
  </si>
  <si>
    <t>REG I EDUCATION SERVICE CENTER</t>
  </si>
  <si>
    <t>SANFORD-FRITCH ISD</t>
  </si>
  <si>
    <t>PLEMONS-STINNETT-PHILLIPS CISD</t>
  </si>
  <si>
    <t>IRION COUNTY ISD</t>
  </si>
  <si>
    <t>PERRIN-WHITT CISD</t>
  </si>
  <si>
    <t>EHRHART SCHOOL</t>
  </si>
  <si>
    <t>RISE ACADEMY</t>
  </si>
  <si>
    <t>MADISONVILLE CISD</t>
  </si>
  <si>
    <t>MIDLAND ACADEMY CHARTER SCHOOL</t>
  </si>
  <si>
    <t>PEWITT CISD</t>
  </si>
  <si>
    <t>BLACKWELL CISD</t>
  </si>
  <si>
    <t>BISHOP CISD</t>
  </si>
  <si>
    <t>BOYS RANCH ISD</t>
  </si>
  <si>
    <t>WEST ORANGE-COVE CISD</t>
  </si>
  <si>
    <t>REG V EDUCATION SERVICE CENTER</t>
  </si>
  <si>
    <t>PANOLA CHARTER SCHOOL</t>
  </si>
  <si>
    <t>CROSSTIMBERS ACADEMY</t>
  </si>
  <si>
    <t>FORT STOCKTON ISD</t>
  </si>
  <si>
    <t>CANYON ISD</t>
  </si>
  <si>
    <t>BIG SPRINGS CHARTER SCHOOL</t>
  </si>
  <si>
    <t>COLDSPRING-OAKHURST CISD</t>
  </si>
  <si>
    <t>CUMBERLAND ACADEMY</t>
  </si>
  <si>
    <t>BRAZOS RIVER CHARTER SCHOOL</t>
  </si>
  <si>
    <t>TREETOPS SCHOOL INTERNATIONAL</t>
  </si>
  <si>
    <t>ARLINGTON CLASSICS ACADEMY</t>
  </si>
  <si>
    <t>JIM NED CISD</t>
  </si>
  <si>
    <t>WELLMAN-UNION CISD</t>
  </si>
  <si>
    <t>NYOS CHARTER SCHOOL</t>
  </si>
  <si>
    <t>TEXAS EMPOWERMENT ACADEMY</t>
  </si>
  <si>
    <t>CEDARS INTERNATIONAL ACADEMY</t>
  </si>
  <si>
    <t>AUSTIN DISCOVERY SCHOOL</t>
  </si>
  <si>
    <t>TEXAS SCH FOR THE DEAF</t>
  </si>
  <si>
    <t>UVALDE CISD</t>
  </si>
  <si>
    <t>SAN FELIPE-DEL RIO CISD</t>
  </si>
  <si>
    <t>RANCH ACADEMY</t>
  </si>
  <si>
    <t>RAVEN SCHOOL</t>
  </si>
  <si>
    <t>WINDHAM SCHOOL DISTRICT</t>
  </si>
  <si>
    <t>WEBB CISD</t>
  </si>
  <si>
    <t>IOWA PARK CISD</t>
  </si>
  <si>
    <t>LAKE DALLAS ISD</t>
  </si>
  <si>
    <t>061-914</t>
  </si>
  <si>
    <t>LITTLE ELM ISD</t>
  </si>
  <si>
    <t>062-901</t>
  </si>
  <si>
    <t>CUERO ISD</t>
  </si>
  <si>
    <t>062-902</t>
  </si>
  <si>
    <t>NORDHEIM ISD</t>
  </si>
  <si>
    <t>062-903</t>
  </si>
  <si>
    <t>YOAKUM ISD</t>
  </si>
  <si>
    <t>062-904</t>
  </si>
  <si>
    <t>YORKTOWN ISD</t>
  </si>
  <si>
    <t>062-905</t>
  </si>
  <si>
    <t>WESTHOFF ISD</t>
  </si>
  <si>
    <t>062-906</t>
  </si>
  <si>
    <t>MEYERSVILLE ISD</t>
  </si>
  <si>
    <t>063-903</t>
  </si>
  <si>
    <t>SPUR ISD</t>
  </si>
  <si>
    <t>063-906</t>
  </si>
  <si>
    <t>PATTON SPRINGS ISD</t>
  </si>
  <si>
    <t>064-903</t>
  </si>
  <si>
    <t>065-901</t>
  </si>
  <si>
    <t>CLARENDON ISD</t>
  </si>
  <si>
    <t>065-902</t>
  </si>
  <si>
    <t>HEDLEY ISD</t>
  </si>
  <si>
    <t>066-005</t>
  </si>
  <si>
    <t>RAMIREZ CSD</t>
  </si>
  <si>
    <t>066-901</t>
  </si>
  <si>
    <t>BENAVIDES ISD</t>
  </si>
  <si>
    <t>066-902</t>
  </si>
  <si>
    <t>SAN DIEGO ISD</t>
  </si>
  <si>
    <t>066-903</t>
  </si>
  <si>
    <t>FREER ISD</t>
  </si>
  <si>
    <t>067-902</t>
  </si>
  <si>
    <t>CISCO ISD</t>
  </si>
  <si>
    <t>067-903</t>
  </si>
  <si>
    <t>EASTLAND ISD</t>
  </si>
  <si>
    <t>067-904</t>
  </si>
  <si>
    <t>GORMAN ISD</t>
  </si>
  <si>
    <t>067-907</t>
  </si>
  <si>
    <t>RANGER ISD</t>
  </si>
  <si>
    <t>067-908</t>
  </si>
  <si>
    <t>RISING STAR ISD</t>
  </si>
  <si>
    <t>068-901</t>
  </si>
  <si>
    <t>ECTOR COUNTY ISD</t>
  </si>
  <si>
    <t>069-901</t>
  </si>
  <si>
    <t>ROCKSPRINGS ISD</t>
  </si>
  <si>
    <t>069-902</t>
  </si>
  <si>
    <t>NUECES CANYON CISD</t>
  </si>
  <si>
    <t>070-901</t>
  </si>
  <si>
    <t>AVALON ISD</t>
  </si>
  <si>
    <t>070-903</t>
  </si>
  <si>
    <t>ENNIS ISD</t>
  </si>
  <si>
    <t>070-905</t>
  </si>
  <si>
    <t>FERRIS ISD</t>
  </si>
  <si>
    <t>070-907</t>
  </si>
  <si>
    <t>ITALY ISD</t>
  </si>
  <si>
    <t>070-908</t>
  </si>
  <si>
    <t>MIDLOTHIAN ISD</t>
  </si>
  <si>
    <t>070-909</t>
  </si>
  <si>
    <t>MILFORD ISD</t>
  </si>
  <si>
    <t>070-910</t>
  </si>
  <si>
    <t>PALMER ISD</t>
  </si>
  <si>
    <t>070-911</t>
  </si>
  <si>
    <t>RED OAK ISD</t>
  </si>
  <si>
    <t>070-912</t>
  </si>
  <si>
    <t>WAXAHACHIE ISD</t>
  </si>
  <si>
    <t>070-915</t>
  </si>
  <si>
    <t>MAYPEARL ISD</t>
  </si>
  <si>
    <t>071-901</t>
  </si>
  <si>
    <t>CLINT ISD</t>
  </si>
  <si>
    <t>071-902</t>
  </si>
  <si>
    <t>EL PASO ISD</t>
  </si>
  <si>
    <t>071-903</t>
  </si>
  <si>
    <t>FABENS ISD</t>
  </si>
  <si>
    <t>071-904</t>
  </si>
  <si>
    <t>SAN ELIZARIO ISD</t>
  </si>
  <si>
    <t>071-905</t>
  </si>
  <si>
    <t>YSLETA ISD</t>
  </si>
  <si>
    <t>071-906</t>
  </si>
  <si>
    <t>071-907</t>
  </si>
  <si>
    <t>CANUTILLO ISD</t>
  </si>
  <si>
    <t>071-908</t>
  </si>
  <si>
    <t>TORNILLO ISD</t>
  </si>
  <si>
    <t>071-909</t>
  </si>
  <si>
    <t>SOCORRO ISD</t>
  </si>
  <si>
    <t>072-901</t>
  </si>
  <si>
    <t>THREE WAY ISD</t>
  </si>
  <si>
    <t>072-902</t>
  </si>
  <si>
    <t>DUBLIN ISD</t>
  </si>
  <si>
    <t>072-903</t>
  </si>
  <si>
    <t>072-904</t>
  </si>
  <si>
    <t>BLUFF DALE ISD</t>
  </si>
  <si>
    <t>072-908</t>
  </si>
  <si>
    <t>HUCKABAY ISD</t>
  </si>
  <si>
    <t>072-909</t>
  </si>
  <si>
    <t>LINGLEVILLE ISD</t>
  </si>
  <si>
    <t>072-910</t>
  </si>
  <si>
    <t>MORGAN MILL ISD</t>
  </si>
  <si>
    <t>073-901</t>
  </si>
  <si>
    <t>073-903</t>
  </si>
  <si>
    <t>MARLIN ISD</t>
  </si>
  <si>
    <t>073-904</t>
  </si>
  <si>
    <t>WESTPHALIA ISD</t>
  </si>
  <si>
    <t>073-905</t>
  </si>
  <si>
    <t>ROSEBUD-LOTT ISD</t>
  </si>
  <si>
    <t>074-903</t>
  </si>
  <si>
    <t>BONHAM ISD</t>
  </si>
  <si>
    <t>074-904</t>
  </si>
  <si>
    <t>DODD CITY ISD</t>
  </si>
  <si>
    <t>074-905</t>
  </si>
  <si>
    <t>ECTOR ISD</t>
  </si>
  <si>
    <t>074-907</t>
  </si>
  <si>
    <t>HONEY GROVE ISD</t>
  </si>
  <si>
    <t>074-909</t>
  </si>
  <si>
    <t>LEONARD ISD</t>
  </si>
  <si>
    <t>074-911</t>
  </si>
  <si>
    <t>SAVOY ISD</t>
  </si>
  <si>
    <t>074-912</t>
  </si>
  <si>
    <t>TRENTON ISD</t>
  </si>
  <si>
    <t>074-917</t>
  </si>
  <si>
    <t>SAM RAYBURN ISD</t>
  </si>
  <si>
    <t>075-901</t>
  </si>
  <si>
    <t>FLATONIA ISD</t>
  </si>
  <si>
    <t>075-902</t>
  </si>
  <si>
    <t>LA GRANGE ISD</t>
  </si>
  <si>
    <t>075-903</t>
  </si>
  <si>
    <t>SCHULENBURG ISD</t>
  </si>
  <si>
    <t>075-906</t>
  </si>
  <si>
    <t>FAYETTEVILLE ISD</t>
  </si>
  <si>
    <t>075-908</t>
  </si>
  <si>
    <t>ROUND TOP-CARMINE ISD</t>
  </si>
  <si>
    <t>076-903</t>
  </si>
  <si>
    <t>076-904</t>
  </si>
  <si>
    <t>ROTAN ISD</t>
  </si>
  <si>
    <t>077-901</t>
  </si>
  <si>
    <t>077-902</t>
  </si>
  <si>
    <t>LOCKNEY ISD</t>
  </si>
  <si>
    <t>078-901</t>
  </si>
  <si>
    <t>CROWELL ISD</t>
  </si>
  <si>
    <t>079-901</t>
  </si>
  <si>
    <t>079-906</t>
  </si>
  <si>
    <t>NEEDVILLE ISD</t>
  </si>
  <si>
    <t>079-907</t>
  </si>
  <si>
    <t>FORT BEND ISD</t>
  </si>
  <si>
    <t>079-910</t>
  </si>
  <si>
    <t>080-901</t>
  </si>
  <si>
    <t>MOUNT VERNON ISD</t>
  </si>
  <si>
    <t>081-902</t>
  </si>
  <si>
    <t>FAIRFIELD ISD</t>
  </si>
  <si>
    <t>081-904</t>
  </si>
  <si>
    <t>TEAGUE ISD</t>
  </si>
  <si>
    <t>081-905</t>
  </si>
  <si>
    <t>WORTHAM ISD</t>
  </si>
  <si>
    <t>081-906</t>
  </si>
  <si>
    <t>DEW ISD</t>
  </si>
  <si>
    <t>082-902</t>
  </si>
  <si>
    <t>DILLEY ISD</t>
  </si>
  <si>
    <t>082-903</t>
  </si>
  <si>
    <t>PEARSALL ISD</t>
  </si>
  <si>
    <t>083-901</t>
  </si>
  <si>
    <t>SEAGRAVES ISD</t>
  </si>
  <si>
    <t>083-902</t>
  </si>
  <si>
    <t>LOOP ISD</t>
  </si>
  <si>
    <t>083-903</t>
  </si>
  <si>
    <t>SEMINOLE ISD</t>
  </si>
  <si>
    <t>084-901</t>
  </si>
  <si>
    <t>DICKINSON ISD</t>
  </si>
  <si>
    <t>084-902</t>
  </si>
  <si>
    <t>GALVESTON ISD</t>
  </si>
  <si>
    <t>084-903</t>
  </si>
  <si>
    <t>HIGH ISLAND ISD</t>
  </si>
  <si>
    <t>084-906</t>
  </si>
  <si>
    <t>TEXAS CITY ISD</t>
  </si>
  <si>
    <t>084-908</t>
  </si>
  <si>
    <t>HITCHCOCK ISD</t>
  </si>
  <si>
    <t>084-909</t>
  </si>
  <si>
    <t>SANTA FE ISD</t>
  </si>
  <si>
    <t>084-910</t>
  </si>
  <si>
    <t>CLEAR CREEK ISD</t>
  </si>
  <si>
    <t>084-911</t>
  </si>
  <si>
    <t>FRIENDSWOOD ISD</t>
  </si>
  <si>
    <t>085-902</t>
  </si>
  <si>
    <t>POST ISD</t>
  </si>
  <si>
    <t>085-903</t>
  </si>
  <si>
    <t>SOUTHLAND ISD</t>
  </si>
  <si>
    <t>086-024</t>
  </si>
  <si>
    <t>086-901</t>
  </si>
  <si>
    <t>FREDERICKSBURG ISD</t>
  </si>
  <si>
    <t>086-902</t>
  </si>
  <si>
    <t>HARPER ISD</t>
  </si>
  <si>
    <t>087-901</t>
  </si>
  <si>
    <t>GLASSCOCK COUNTY ISD</t>
  </si>
  <si>
    <t>088-902</t>
  </si>
  <si>
    <t>GOLIAD ISD</t>
  </si>
  <si>
    <t>089-901</t>
  </si>
  <si>
    <t>GONZALES ISD</t>
  </si>
  <si>
    <t>089-903</t>
  </si>
  <si>
    <t>089-905</t>
  </si>
  <si>
    <t>WAELDER ISD</t>
  </si>
  <si>
    <t>090-902</t>
  </si>
  <si>
    <t>LEFORS ISD</t>
  </si>
  <si>
    <t>090-903</t>
  </si>
  <si>
    <t>MCLEAN ISD</t>
  </si>
  <si>
    <t>090-904</t>
  </si>
  <si>
    <t>PAMPA ISD</t>
  </si>
  <si>
    <t>090-905</t>
  </si>
  <si>
    <t>GRANDVIEW-HOPKINS ISD</t>
  </si>
  <si>
    <t>091-901</t>
  </si>
  <si>
    <t>BELLS ISD</t>
  </si>
  <si>
    <t>091-902</t>
  </si>
  <si>
    <t>COLLINSVILLE ISD</t>
  </si>
  <si>
    <t>091-903</t>
  </si>
  <si>
    <t>DENISON ISD</t>
  </si>
  <si>
    <t>091-905</t>
  </si>
  <si>
    <t>HOWE ISD</t>
  </si>
  <si>
    <t>091-906</t>
  </si>
  <si>
    <t>SHERMAN ISD</t>
  </si>
  <si>
    <t>091-907</t>
  </si>
  <si>
    <t>TIOGA ISD</t>
  </si>
  <si>
    <t>091-908</t>
  </si>
  <si>
    <t>VAN ALSTYNE ISD</t>
  </si>
  <si>
    <t>091-909</t>
  </si>
  <si>
    <t>WHITESBORO ISD</t>
  </si>
  <si>
    <t>091-910</t>
  </si>
  <si>
    <t>WHITEWRIGHT ISD</t>
  </si>
  <si>
    <t>091-913</t>
  </si>
  <si>
    <t>POTTSBORO ISD</t>
  </si>
  <si>
    <t>091-914</t>
  </si>
  <si>
    <t>091-917</t>
  </si>
  <si>
    <t>GUNTER ISD</t>
  </si>
  <si>
    <t>091-918</t>
  </si>
  <si>
    <t>TOM BEAN ISD</t>
  </si>
  <si>
    <t>092-901</t>
  </si>
  <si>
    <t>GLADEWATER ISD</t>
  </si>
  <si>
    <t>092-902</t>
  </si>
  <si>
    <t>KILGORE ISD</t>
  </si>
  <si>
    <t>092-903</t>
  </si>
  <si>
    <t>LONGVIEW ISD</t>
  </si>
  <si>
    <t>092-904</t>
  </si>
  <si>
    <t>PINE TREE ISD</t>
  </si>
  <si>
    <t>092-906</t>
  </si>
  <si>
    <t>SABINE ISD</t>
  </si>
  <si>
    <t>092-907</t>
  </si>
  <si>
    <t>SPRING HILL ISD</t>
  </si>
  <si>
    <t>092-908</t>
  </si>
  <si>
    <t>WHITE OAK ISD</t>
  </si>
  <si>
    <t>093-901</t>
  </si>
  <si>
    <t>093-903</t>
  </si>
  <si>
    <t>IOLA ISD</t>
  </si>
  <si>
    <t>093-904</t>
  </si>
  <si>
    <t>NAVASOTA ISD</t>
  </si>
  <si>
    <t>093-905</t>
  </si>
  <si>
    <t>RICHARDS ISD</t>
  </si>
  <si>
    <t>094-901</t>
  </si>
  <si>
    <t>SEGUIN ISD</t>
  </si>
  <si>
    <t>094-902</t>
  </si>
  <si>
    <t>SCHERTZ-CIBOLO-U CITY ISD</t>
  </si>
  <si>
    <t>094-903</t>
  </si>
  <si>
    <t>NAVARRO ISD</t>
  </si>
  <si>
    <t>094-904</t>
  </si>
  <si>
    <t>MARION ISD</t>
  </si>
  <si>
    <t>095-901</t>
  </si>
  <si>
    <t>ABERNATHY ISD</t>
  </si>
  <si>
    <t>095-902</t>
  </si>
  <si>
    <t>COTTON CENTER ISD</t>
  </si>
  <si>
    <t>095-903</t>
  </si>
  <si>
    <t>HALE CENTER ISD</t>
  </si>
  <si>
    <t>095-904</t>
  </si>
  <si>
    <t>PETERSBURG ISD</t>
  </si>
  <si>
    <t>095-905</t>
  </si>
  <si>
    <t>PLAINVIEW ISD</t>
  </si>
  <si>
    <t>096-904</t>
  </si>
  <si>
    <t>MEMPHIS ISD</t>
  </si>
  <si>
    <t>096-905</t>
  </si>
  <si>
    <t>TURKEY-QUITAQUE ISD</t>
  </si>
  <si>
    <t>097-902</t>
  </si>
  <si>
    <t>097-903</t>
  </si>
  <si>
    <t>HICO ISD</t>
  </si>
  <si>
    <t>098-901</t>
  </si>
  <si>
    <t>GRUVER ISD</t>
  </si>
  <si>
    <t>098-903</t>
  </si>
  <si>
    <t>098-904</t>
  </si>
  <si>
    <t>SPEARMAN ISD</t>
  </si>
  <si>
    <t>099-902</t>
  </si>
  <si>
    <t>CHILLICOTHE ISD</t>
  </si>
  <si>
    <t>099-903</t>
  </si>
  <si>
    <t>QUANAH ISD</t>
  </si>
  <si>
    <t>100-903</t>
  </si>
  <si>
    <t>KOUNTZE ISD</t>
  </si>
  <si>
    <t>100-904</t>
  </si>
  <si>
    <t>SILSBEE ISD</t>
  </si>
  <si>
    <t>100-905</t>
  </si>
  <si>
    <t>HARDIN-JEFFERSON ISD</t>
  </si>
  <si>
    <t>100-907</t>
  </si>
  <si>
    <t>LUMBERTON ISD</t>
  </si>
  <si>
    <t>100-908</t>
  </si>
  <si>
    <t>101-902</t>
  </si>
  <si>
    <t>ALDINE ISD</t>
  </si>
  <si>
    <t>101-903</t>
  </si>
  <si>
    <t>ALIEF ISD</t>
  </si>
  <si>
    <t>101-905</t>
  </si>
  <si>
    <t>CHANNELVIEW ISD</t>
  </si>
  <si>
    <t>101-906</t>
  </si>
  <si>
    <t>CROSBY ISD</t>
  </si>
  <si>
    <t>101-907</t>
  </si>
  <si>
    <t>CYPRESS-FAIRBANKS ISD</t>
  </si>
  <si>
    <t>101-908</t>
  </si>
  <si>
    <t>DEER PARK ISD</t>
  </si>
  <si>
    <t>101-910</t>
  </si>
  <si>
    <t>GALENA PARK ISD</t>
  </si>
  <si>
    <t>101-911</t>
  </si>
  <si>
    <t>GOOSE CREEK CISD</t>
  </si>
  <si>
    <t>101-912</t>
  </si>
  <si>
    <t>HOUSTON ISD</t>
  </si>
  <si>
    <t>101-913</t>
  </si>
  <si>
    <t>HUMBLE ISD</t>
  </si>
  <si>
    <t>101-914</t>
  </si>
  <si>
    <t>KATY ISD</t>
  </si>
  <si>
    <t>101-915</t>
  </si>
  <si>
    <t>KLEIN ISD</t>
  </si>
  <si>
    <t>101-916</t>
  </si>
  <si>
    <t>LA PORTE ISD</t>
  </si>
  <si>
    <t>101-917</t>
  </si>
  <si>
    <t>PASADENA ISD</t>
  </si>
  <si>
    <t>101-919</t>
  </si>
  <si>
    <t>SPRING ISD</t>
  </si>
  <si>
    <t>101-920</t>
  </si>
  <si>
    <t>SPRING BRANCH ISD</t>
  </si>
  <si>
    <t>101-921</t>
  </si>
  <si>
    <t>TOMBALL ISD</t>
  </si>
  <si>
    <t>101-924</t>
  </si>
  <si>
    <t>SHELDON ISD</t>
  </si>
  <si>
    <t>101-925</t>
  </si>
  <si>
    <t>HUFFMAN ISD</t>
  </si>
  <si>
    <t>102-901</t>
  </si>
  <si>
    <t>KARNACK ISD</t>
  </si>
  <si>
    <t>102-902</t>
  </si>
  <si>
    <t>MARSHALL ISD</t>
  </si>
  <si>
    <t>102-903</t>
  </si>
  <si>
    <t>WASKOM ISD</t>
  </si>
  <si>
    <t>102-904</t>
  </si>
  <si>
    <t>HALLSVILLE ISD</t>
  </si>
  <si>
    <t>102-905</t>
  </si>
  <si>
    <t>HARLETON ISD</t>
  </si>
  <si>
    <t>102-906</t>
  </si>
  <si>
    <t>ELYSIAN FIELDS ISD</t>
  </si>
  <si>
    <t>103-901</t>
  </si>
  <si>
    <t>CHANNING ISD</t>
  </si>
  <si>
    <t>103-902</t>
  </si>
  <si>
    <t>HARTLEY ISD</t>
  </si>
  <si>
    <t>104-901</t>
  </si>
  <si>
    <t>HASKELL CISD</t>
  </si>
  <si>
    <t>104-903</t>
  </si>
  <si>
    <t>RULE ISD</t>
  </si>
  <si>
    <t>104-907</t>
  </si>
  <si>
    <t>PAINT CREEK ISD</t>
  </si>
  <si>
    <t>105-902</t>
  </si>
  <si>
    <t>105-904</t>
  </si>
  <si>
    <t>DRIPPING SPRINGS ISD</t>
  </si>
  <si>
    <t>105-905</t>
  </si>
  <si>
    <t>WIMBERLEY ISD</t>
  </si>
  <si>
    <t>105-906</t>
  </si>
  <si>
    <t>106-901</t>
  </si>
  <si>
    <t>CANADIAN ISD</t>
  </si>
  <si>
    <t>107-901</t>
  </si>
  <si>
    <t>ATHENS ISD</t>
  </si>
  <si>
    <t>107-902</t>
  </si>
  <si>
    <t>BROWNSBORO ISD</t>
  </si>
  <si>
    <t>107-904</t>
  </si>
  <si>
    <t>CROSS ROADS ISD</t>
  </si>
  <si>
    <t>107-905</t>
  </si>
  <si>
    <t>EUSTACE ISD</t>
  </si>
  <si>
    <t>107-906</t>
  </si>
  <si>
    <t>MALAKOFF ISD</t>
  </si>
  <si>
    <t>107-907</t>
  </si>
  <si>
    <t>TRINIDAD ISD</t>
  </si>
  <si>
    <t>107-908</t>
  </si>
  <si>
    <t>MURCHISON ISD</t>
  </si>
  <si>
    <t>107-910</t>
  </si>
  <si>
    <t>LAPOYNOR ISD</t>
  </si>
  <si>
    <t>108-902</t>
  </si>
  <si>
    <t>108-903</t>
  </si>
  <si>
    <t>EDCOUCH-ELSA ISD</t>
  </si>
  <si>
    <t>108-904</t>
  </si>
  <si>
    <t>108-905</t>
  </si>
  <si>
    <t>HIDALGO ISD</t>
  </si>
  <si>
    <t>108-906</t>
  </si>
  <si>
    <t>MCALLEN ISD</t>
  </si>
  <si>
    <t>108-907</t>
  </si>
  <si>
    <t>MERCEDES ISD</t>
  </si>
  <si>
    <t>108-908</t>
  </si>
  <si>
    <t>108-909</t>
  </si>
  <si>
    <t>PHARR-SAN JUAN-ALAMO ISD</t>
  </si>
  <si>
    <t>108-910</t>
  </si>
  <si>
    <t>PROGRESO ISD</t>
  </si>
  <si>
    <t>108-911</t>
  </si>
  <si>
    <t>SHARYLAND ISD</t>
  </si>
  <si>
    <t>108-912</t>
  </si>
  <si>
    <t>LA JOYA ISD</t>
  </si>
  <si>
    <t>108-913</t>
  </si>
  <si>
    <t>WESLACO ISD</t>
  </si>
  <si>
    <t>108-914</t>
  </si>
  <si>
    <t>LA VILLA ISD</t>
  </si>
  <si>
    <t>108-915</t>
  </si>
  <si>
    <t>MONTE ALTO ISD</t>
  </si>
  <si>
    <t>108-916</t>
  </si>
  <si>
    <t>109-901</t>
  </si>
  <si>
    <t>ABBOTT ISD</t>
  </si>
  <si>
    <t>109-902</t>
  </si>
  <si>
    <t>BYNUM ISD</t>
  </si>
  <si>
    <t>109-903</t>
  </si>
  <si>
    <t>COVINGTON ISD</t>
  </si>
  <si>
    <t>109-904</t>
  </si>
  <si>
    <t>HILLSBORO ISD</t>
  </si>
  <si>
    <t>109-905</t>
  </si>
  <si>
    <t>109-907</t>
  </si>
  <si>
    <t>ITASCA ISD</t>
  </si>
  <si>
    <t>109-908</t>
  </si>
  <si>
    <t>MALONE ISD</t>
  </si>
  <si>
    <t>109-910</t>
  </si>
  <si>
    <t>MOUNT CALM ISD</t>
  </si>
  <si>
    <t>109-911</t>
  </si>
  <si>
    <t>WHITNEY ISD</t>
  </si>
  <si>
    <t>109-912</t>
  </si>
  <si>
    <t>AQUILLA ISD</t>
  </si>
  <si>
    <t>109-913</t>
  </si>
  <si>
    <t>BLUM ISD</t>
  </si>
  <si>
    <t>109-914</t>
  </si>
  <si>
    <t>PENELOPE ISD</t>
  </si>
  <si>
    <t>110-901</t>
  </si>
  <si>
    <t>ANTON ISD</t>
  </si>
  <si>
    <t>110-902</t>
  </si>
  <si>
    <t>LEVELLAND ISD</t>
  </si>
  <si>
    <t>110-905</t>
  </si>
  <si>
    <t>ROPES ISD</t>
  </si>
  <si>
    <t>110-906</t>
  </si>
  <si>
    <t>SMYER ISD</t>
  </si>
  <si>
    <t>110-907</t>
  </si>
  <si>
    <t>SUNDOWN ISD</t>
  </si>
  <si>
    <t>110-908</t>
  </si>
  <si>
    <t>WHITHARRAL ISD</t>
  </si>
  <si>
    <t>111-901</t>
  </si>
  <si>
    <t>GRANBURY ISD</t>
  </si>
  <si>
    <t>111-902</t>
  </si>
  <si>
    <t>LIPAN ISD</t>
  </si>
  <si>
    <t>111-903</t>
  </si>
  <si>
    <t>TOLAR ISD</t>
  </si>
  <si>
    <t>112-901</t>
  </si>
  <si>
    <t>SULPHUR SPRINGS ISD</t>
  </si>
  <si>
    <t>112-905</t>
  </si>
  <si>
    <t>112-906</t>
  </si>
  <si>
    <t>NORTH HOPKINS ISD</t>
  </si>
  <si>
    <t>112-907</t>
  </si>
  <si>
    <t>MILLER GROVE ISD</t>
  </si>
  <si>
    <t>112-908</t>
  </si>
  <si>
    <t>COMO-PICKTON CISD</t>
  </si>
  <si>
    <t>112-909</t>
  </si>
  <si>
    <t>SALTILLO ISD</t>
  </si>
  <si>
    <t>112-910</t>
  </si>
  <si>
    <t>SULPHUR BLUFF ISD</t>
  </si>
  <si>
    <t>113-901</t>
  </si>
  <si>
    <t>CROCKETT ISD</t>
  </si>
  <si>
    <t>113-902</t>
  </si>
  <si>
    <t>GRAPELAND ISD</t>
  </si>
  <si>
    <t>113-903</t>
  </si>
  <si>
    <t>LOVELADY ISD</t>
  </si>
  <si>
    <t>113-905</t>
  </si>
  <si>
    <t>LATEXO ISD</t>
  </si>
  <si>
    <t>113-906</t>
  </si>
  <si>
    <t>KENNARD ISD</t>
  </si>
  <si>
    <t>114-901</t>
  </si>
  <si>
    <t>BIG SPRING ISD</t>
  </si>
  <si>
    <t>114-902</t>
  </si>
  <si>
    <t>COAHOMA ISD</t>
  </si>
  <si>
    <t>114-904</t>
  </si>
  <si>
    <t>FORSAN ISD</t>
  </si>
  <si>
    <t>115-901</t>
  </si>
  <si>
    <t>FT HANCOCK ISD</t>
  </si>
  <si>
    <t>115-902</t>
  </si>
  <si>
    <t>SIERRA BLANCA ISD</t>
  </si>
  <si>
    <t>115-903</t>
  </si>
  <si>
    <t>DELL CITY ISD</t>
  </si>
  <si>
    <t>116-901</t>
  </si>
  <si>
    <t>CADDO MILLS ISD</t>
  </si>
  <si>
    <t>116-902</t>
  </si>
  <si>
    <t>CELESTE ISD</t>
  </si>
  <si>
    <t>116-903</t>
  </si>
  <si>
    <t>COMMERCE ISD</t>
  </si>
  <si>
    <t>116-905</t>
  </si>
  <si>
    <t>GREENVILLE ISD</t>
  </si>
  <si>
    <t>116-906</t>
  </si>
  <si>
    <t>LONE OAK ISD</t>
  </si>
  <si>
    <t>116-908</t>
  </si>
  <si>
    <t>QUINLAN ISD</t>
  </si>
  <si>
    <t>116-909</t>
  </si>
  <si>
    <t>WOLFE CITY ISD</t>
  </si>
  <si>
    <t>116-910</t>
  </si>
  <si>
    <t>CAMPBELL ISD</t>
  </si>
  <si>
    <t>116-915</t>
  </si>
  <si>
    <t>BLAND ISD</t>
  </si>
  <si>
    <t>116-916</t>
  </si>
  <si>
    <t>BOLES ISD</t>
  </si>
  <si>
    <t>117-901</t>
  </si>
  <si>
    <t>BORGER ISD</t>
  </si>
  <si>
    <t>117-903</t>
  </si>
  <si>
    <t>117-904</t>
  </si>
  <si>
    <t>117-907</t>
  </si>
  <si>
    <t>SPRING CREEK ISD</t>
  </si>
  <si>
    <t>118-902</t>
  </si>
  <si>
    <t>119-901</t>
  </si>
  <si>
    <t>BRYSON ISD</t>
  </si>
  <si>
    <t>119-902</t>
  </si>
  <si>
    <t>JACKSBORO ISD</t>
  </si>
  <si>
    <t>119-903</t>
  </si>
  <si>
    <t>120-901</t>
  </si>
  <si>
    <t>EDNA ISD</t>
  </si>
  <si>
    <t>120-902</t>
  </si>
  <si>
    <t>GANADO ISD</t>
  </si>
  <si>
    <t>120-905</t>
  </si>
  <si>
    <t>Use the "Data Entry - FSF" sheet to enter data needed to calculate "projected" Foundation &amp; Available funding</t>
  </si>
  <si>
    <t>INDUSTRIAL ISD</t>
  </si>
  <si>
    <t>121-902</t>
  </si>
  <si>
    <t>BROOKELAND ISD</t>
  </si>
  <si>
    <t>121-903</t>
  </si>
  <si>
    <t>BUNA ISD</t>
  </si>
  <si>
    <t>121-904</t>
  </si>
  <si>
    <t>JASPER ISD</t>
  </si>
  <si>
    <t>121-905</t>
  </si>
  <si>
    <t>KIRBYVILLE CISD</t>
  </si>
  <si>
    <t>121-906</t>
  </si>
  <si>
    <t>EVADALE ISD</t>
  </si>
  <si>
    <t>122-901</t>
  </si>
  <si>
    <t>FT DAVIS ISD</t>
  </si>
  <si>
    <t>122-902</t>
  </si>
  <si>
    <t>VALENTINE ISD</t>
  </si>
  <si>
    <t>123-905</t>
  </si>
  <si>
    <t>NEDERLAND ISD</t>
  </si>
  <si>
    <t>123-907</t>
  </si>
  <si>
    <t>PORT ARTHUR ISD</t>
  </si>
  <si>
    <t>123-908</t>
  </si>
  <si>
    <t>PORT NECHES-GROVES ISD</t>
  </si>
  <si>
    <t>123-910</t>
  </si>
  <si>
    <t>BEAUMONT ISD</t>
  </si>
  <si>
    <t>123-913</t>
  </si>
  <si>
    <t>SABINE PASS ISD</t>
  </si>
  <si>
    <t>123-914</t>
  </si>
  <si>
    <t>HAMSHIRE-FANNETT ISD</t>
  </si>
  <si>
    <t>124-901</t>
  </si>
  <si>
    <t>JIM HOGG COUNTY ISD</t>
  </si>
  <si>
    <t>125-901</t>
  </si>
  <si>
    <t>ALICE ISD</t>
  </si>
  <si>
    <t>125-902</t>
  </si>
  <si>
    <t>BEN BOLT-PALITO BLANCO ISD</t>
  </si>
  <si>
    <t>125-903</t>
  </si>
  <si>
    <t>ORANGE GROVE ISD</t>
  </si>
  <si>
    <t>125-905</t>
  </si>
  <si>
    <t>PREMONT ISD</t>
  </si>
  <si>
    <t>125-906</t>
  </si>
  <si>
    <t>LA GLORIA ISD</t>
  </si>
  <si>
    <t>126-901</t>
  </si>
  <si>
    <t>ALVARADO ISD</t>
  </si>
  <si>
    <t>126-902</t>
  </si>
  <si>
    <t>BURLESON ISD</t>
  </si>
  <si>
    <t>126-903</t>
  </si>
  <si>
    <t>CLEBURNE ISD</t>
  </si>
  <si>
    <t>126-904</t>
  </si>
  <si>
    <t>GRANDVIEW ISD</t>
  </si>
  <si>
    <t>126-905</t>
  </si>
  <si>
    <t>JOSHUA ISD</t>
  </si>
  <si>
    <t>126-906</t>
  </si>
  <si>
    <t>KEENE ISD</t>
  </si>
  <si>
    <t>126-907</t>
  </si>
  <si>
    <t>RIO VISTA ISD</t>
  </si>
  <si>
    <t>126-908</t>
  </si>
  <si>
    <t>VENUS ISD</t>
  </si>
  <si>
    <t>126-911</t>
  </si>
  <si>
    <t>GODLEY ISD</t>
  </si>
  <si>
    <t>127-901</t>
  </si>
  <si>
    <t>ANSON ISD</t>
  </si>
  <si>
    <t>127-903</t>
  </si>
  <si>
    <t>127-904</t>
  </si>
  <si>
    <t>HAWLEY ISD</t>
  </si>
  <si>
    <t>127-905</t>
  </si>
  <si>
    <t>LUEDERS-AVOCA ISD</t>
  </si>
  <si>
    <t>127-906</t>
  </si>
  <si>
    <t>STAMFORD ISD</t>
  </si>
  <si>
    <t>128-901</t>
  </si>
  <si>
    <t>KARNES CITY ISD</t>
  </si>
  <si>
    <t>128-902</t>
  </si>
  <si>
    <t>KENEDY ISD</t>
  </si>
  <si>
    <t>128-903</t>
  </si>
  <si>
    <t>RUNGE ISD</t>
  </si>
  <si>
    <t>128-904</t>
  </si>
  <si>
    <t>FALLS CITY ISD</t>
  </si>
  <si>
    <t>129-901</t>
  </si>
  <si>
    <t>CRANDALL ISD</t>
  </si>
  <si>
    <t>129-902</t>
  </si>
  <si>
    <t>FORNEY ISD</t>
  </si>
  <si>
    <t>129-903</t>
  </si>
  <si>
    <t>KAUFMAN ISD</t>
  </si>
  <si>
    <t>129-904</t>
  </si>
  <si>
    <t>KEMP ISD</t>
  </si>
  <si>
    <t>129-905</t>
  </si>
  <si>
    <t>Sept.</t>
  </si>
  <si>
    <t>balance to disperse</t>
  </si>
  <si>
    <t>MABANK ISD</t>
  </si>
  <si>
    <t>129-906</t>
  </si>
  <si>
    <t>TERRELL ISD</t>
  </si>
  <si>
    <t>129-910</t>
  </si>
  <si>
    <t>SCURRY-ROSSER ISD</t>
  </si>
  <si>
    <t>130-901</t>
  </si>
  <si>
    <t>BOERNE ISD</t>
  </si>
  <si>
    <t>130-902</t>
  </si>
  <si>
    <t>COMFORT ISD</t>
  </si>
  <si>
    <t>131-001</t>
  </si>
  <si>
    <t>KENEDY COUNTY WIDE CSD</t>
  </si>
  <si>
    <t>132-902</t>
  </si>
  <si>
    <t>JAYTON-GIRARD ISD</t>
  </si>
  <si>
    <t>133-901</t>
  </si>
  <si>
    <t>CENTER POINT ISD</t>
  </si>
  <si>
    <t>133-902</t>
  </si>
  <si>
    <t>HUNT ISD</t>
  </si>
  <si>
    <t>133-903</t>
  </si>
  <si>
    <t>KERRVILLE ISD</t>
  </si>
  <si>
    <t>133-904</t>
  </si>
  <si>
    <t>INGRAM ISD</t>
  </si>
  <si>
    <t>133-905</t>
  </si>
  <si>
    <t>003-801</t>
  </si>
  <si>
    <t>013-801</t>
  </si>
  <si>
    <t>014-801</t>
  </si>
  <si>
    <t>014-803</t>
  </si>
  <si>
    <t>014-804</t>
  </si>
  <si>
    <t>015-801</t>
  </si>
  <si>
    <t>015-802</t>
  </si>
  <si>
    <t>015-805</t>
  </si>
  <si>
    <t>015-806</t>
  </si>
  <si>
    <t>015-807</t>
  </si>
  <si>
    <t>015-808</t>
  </si>
  <si>
    <t>015-809</t>
  </si>
  <si>
    <t>015-814</t>
  </si>
  <si>
    <t>015-815</t>
  </si>
  <si>
    <t>015-822</t>
  </si>
  <si>
    <t>015-825</t>
  </si>
  <si>
    <t>015-827</t>
  </si>
  <si>
    <t>015-828</t>
  </si>
  <si>
    <t>015-830</t>
  </si>
  <si>
    <t>015-950</t>
  </si>
  <si>
    <t>021-803</t>
  </si>
  <si>
    <t>031-916</t>
  </si>
  <si>
    <t>046-802</t>
  </si>
  <si>
    <t>057-802</t>
  </si>
  <si>
    <t>057-803</t>
  </si>
  <si>
    <t>057-804</t>
  </si>
  <si>
    <t>057-806</t>
  </si>
  <si>
    <t>057-807</t>
  </si>
  <si>
    <t>057-808</t>
  </si>
  <si>
    <t>057-809</t>
  </si>
  <si>
    <t>057-810</t>
  </si>
  <si>
    <t>057-813</t>
  </si>
  <si>
    <t>057-814</t>
  </si>
  <si>
    <t>057-816</t>
  </si>
  <si>
    <t>057-819</t>
  </si>
  <si>
    <t>057-827</t>
  </si>
  <si>
    <t>057-828</t>
  </si>
  <si>
    <t>057-829</t>
  </si>
  <si>
    <t>057-830</t>
  </si>
  <si>
    <t>057-831</t>
  </si>
  <si>
    <t>057-833</t>
  </si>
  <si>
    <t>057-834</t>
  </si>
  <si>
    <t>057-835</t>
  </si>
  <si>
    <t>057-836</t>
  </si>
  <si>
    <t>057-839</t>
  </si>
  <si>
    <t>057-840</t>
  </si>
  <si>
    <t>057-950</t>
  </si>
  <si>
    <t>061-501</t>
  </si>
  <si>
    <t>061-802</t>
  </si>
  <si>
    <t>070-801</t>
  </si>
  <si>
    <t>071-801</t>
  </si>
  <si>
    <t>071-803</t>
  </si>
  <si>
    <t>071-804</t>
  </si>
  <si>
    <t>071-806</t>
  </si>
  <si>
    <t>071-950</t>
  </si>
  <si>
    <t>072-801</t>
  </si>
  <si>
    <t>072-802</t>
  </si>
  <si>
    <t>084-802</t>
  </si>
  <si>
    <t>092-801</t>
  </si>
  <si>
    <t>092-950</t>
  </si>
  <si>
    <t>101-802</t>
  </si>
  <si>
    <t>101-803</t>
  </si>
  <si>
    <t>101-804</t>
  </si>
  <si>
    <t>101-806</t>
  </si>
  <si>
    <t>101-810</t>
  </si>
  <si>
    <t>101-811</t>
  </si>
  <si>
    <t>101-814</t>
  </si>
  <si>
    <t>101-815</t>
  </si>
  <si>
    <t>101-819</t>
  </si>
  <si>
    <t>101-821</t>
  </si>
  <si>
    <t>101-828</t>
  </si>
  <si>
    <t>101-837</t>
  </si>
  <si>
    <t xml:space="preserve">Since TEA is making "Current Year Adjustments" to the Foundation Payment Schedule, </t>
  </si>
  <si>
    <t>districts need to reconcile these adjustments monthly since they will impact cash flow.</t>
  </si>
  <si>
    <t>101-838</t>
  </si>
  <si>
    <t>101-840</t>
  </si>
  <si>
    <t>101-842</t>
  </si>
  <si>
    <t>101-845</t>
  </si>
  <si>
    <t>101-846</t>
  </si>
  <si>
    <t>101-847</t>
  </si>
  <si>
    <t>101-849</t>
  </si>
  <si>
    <t>101-853</t>
  </si>
  <si>
    <t>101-855</t>
  </si>
  <si>
    <t>101-856</t>
  </si>
  <si>
    <t>101-858</t>
  </si>
  <si>
    <t>101-859</t>
  </si>
  <si>
    <t>101-950</t>
  </si>
  <si>
    <t>105-801</t>
  </si>
  <si>
    <t>105-802</t>
  </si>
  <si>
    <t>108-802</t>
  </si>
  <si>
    <t>108-804</t>
  </si>
  <si>
    <t>108-807</t>
  </si>
  <si>
    <t>108-808</t>
  </si>
  <si>
    <t>108-950</t>
  </si>
  <si>
    <t>123-503</t>
  </si>
  <si>
    <t>123-803</t>
  </si>
  <si>
    <t>123-805</t>
  </si>
  <si>
    <t>152-802</t>
  </si>
  <si>
    <t>152-803</t>
  </si>
  <si>
    <t>152-950</t>
  </si>
  <si>
    <t>161-802</t>
  </si>
  <si>
    <t>161-950</t>
  </si>
  <si>
    <t>165-802</t>
  </si>
  <si>
    <t>165-950</t>
  </si>
  <si>
    <t>178-801</t>
  </si>
  <si>
    <t>178-807</t>
  </si>
  <si>
    <t>178-950</t>
  </si>
  <si>
    <t>180-901</t>
  </si>
  <si>
    <t>181-950</t>
  </si>
  <si>
    <t>183-801</t>
  </si>
  <si>
    <t>184-801</t>
  </si>
  <si>
    <t>188-950</t>
  </si>
  <si>
    <t>193-801</t>
  </si>
  <si>
    <t>212-801</t>
  </si>
  <si>
    <t>213-801</t>
  </si>
  <si>
    <t>220-801</t>
  </si>
  <si>
    <t>220-802</t>
  </si>
  <si>
    <t>220-809</t>
  </si>
  <si>
    <t>220-810</t>
  </si>
  <si>
    <t>220-811</t>
  </si>
  <si>
    <t>220-950</t>
  </si>
  <si>
    <t>221-801</t>
  </si>
  <si>
    <t>221-950</t>
  </si>
  <si>
    <t>225-950</t>
  </si>
  <si>
    <t>226-950</t>
  </si>
  <si>
    <t>227-803</t>
  </si>
  <si>
    <t>227-804</t>
  </si>
  <si>
    <t>227-805</t>
  </si>
  <si>
    <t>227-806</t>
  </si>
  <si>
    <t>227-814</t>
  </si>
  <si>
    <t>227-816</t>
  </si>
  <si>
    <t>227-817</t>
  </si>
  <si>
    <t>227-819</t>
  </si>
  <si>
    <t>227-820</t>
  </si>
  <si>
    <t>227-821</t>
  </si>
  <si>
    <t>227-905</t>
  </si>
  <si>
    <t>227-906</t>
  </si>
  <si>
    <t>227-950</t>
  </si>
  <si>
    <t>234-801</t>
  </si>
  <si>
    <t>235-950</t>
  </si>
  <si>
    <t>236-801</t>
  </si>
  <si>
    <t>236-903</t>
  </si>
  <si>
    <t>236-950</t>
  </si>
  <si>
    <t>240-801</t>
  </si>
  <si>
    <t>243-950</t>
  </si>
  <si>
    <t>DIVIDE ISD</t>
  </si>
  <si>
    <t>134-901</t>
  </si>
  <si>
    <t>JUNCTION ISD</t>
  </si>
  <si>
    <t>135-001</t>
  </si>
  <si>
    <t>GUTHRIE CSD</t>
  </si>
  <si>
    <t>136-901</t>
  </si>
  <si>
    <t>BRACKETT ISD</t>
  </si>
  <si>
    <t>137-901</t>
  </si>
  <si>
    <t>KINGSVILLE ISD</t>
  </si>
  <si>
    <t>137-902</t>
  </si>
  <si>
    <t>RICARDO ISD</t>
  </si>
  <si>
    <t>137-903</t>
  </si>
  <si>
    <t>RIVIERA ISD</t>
  </si>
  <si>
    <t>137-904</t>
  </si>
  <si>
    <t>SANTA GERTRUDIS ISD</t>
  </si>
  <si>
    <t>138-902</t>
  </si>
  <si>
    <t>KNOX CITY-O'BRIEN CISD</t>
  </si>
  <si>
    <t>138-903</t>
  </si>
  <si>
    <t>MUNDAY CISD</t>
  </si>
  <si>
    <t>138-904</t>
  </si>
  <si>
    <t>BENJAMIN ISD</t>
  </si>
  <si>
    <t>139-905</t>
  </si>
  <si>
    <t>CHISUM ISD</t>
  </si>
  <si>
    <t>139-909</t>
  </si>
  <si>
    <t>PARIS ISD</t>
  </si>
  <si>
    <t>139-911</t>
  </si>
  <si>
    <t>NORTH LAMAR ISD</t>
  </si>
  <si>
    <t>139-912</t>
  </si>
  <si>
    <t>PRAIRILAND ISD</t>
  </si>
  <si>
    <t>140-901</t>
  </si>
  <si>
    <t>AMHERST ISD</t>
  </si>
  <si>
    <t>140-904</t>
  </si>
  <si>
    <t>LITTLEFIELD ISD</t>
  </si>
  <si>
    <t>140-905</t>
  </si>
  <si>
    <t>OLTON ISD</t>
  </si>
  <si>
    <t>140-907</t>
  </si>
  <si>
    <t>SPRINGLAKE-EARTH ISD</t>
  </si>
  <si>
    <t>140-908</t>
  </si>
  <si>
    <t>SUDAN ISD</t>
  </si>
  <si>
    <t>141-901</t>
  </si>
  <si>
    <t>LAMPASAS ISD</t>
  </si>
  <si>
    <t>141-902</t>
  </si>
  <si>
    <t>LOMETA ISD</t>
  </si>
  <si>
    <t>142-901</t>
  </si>
  <si>
    <t>COTULLA ISD</t>
  </si>
  <si>
    <t>143-901</t>
  </si>
  <si>
    <t>HALLETTSVILLE ISD</t>
  </si>
  <si>
    <t>143-902</t>
  </si>
  <si>
    <t>MOULTON ISD</t>
  </si>
  <si>
    <t>143-903</t>
  </si>
  <si>
    <t>SHINER ISD</t>
  </si>
  <si>
    <t>143-904</t>
  </si>
  <si>
    <t>VYSEHRAD ISD</t>
  </si>
  <si>
    <t>143-905</t>
  </si>
  <si>
    <t>SWEET HOME ISD</t>
  </si>
  <si>
    <t>143-906</t>
  </si>
  <si>
    <t>EZZELL ISD</t>
  </si>
  <si>
    <t>144-901</t>
  </si>
  <si>
    <t>GIDDINGS ISD</t>
  </si>
  <si>
    <t>144-902</t>
  </si>
  <si>
    <t>LEXINGTON ISD</t>
  </si>
  <si>
    <t>144-903</t>
  </si>
  <si>
    <t>DIME BOX ISD</t>
  </si>
  <si>
    <t>145-901</t>
  </si>
  <si>
    <t>BUFFALO ISD</t>
  </si>
  <si>
    <t>145-902</t>
  </si>
  <si>
    <t>CENTERVILLE ISD</t>
  </si>
  <si>
    <t>145-906</t>
  </si>
  <si>
    <t>NORMANGEE ISD</t>
  </si>
  <si>
    <t>145-907</t>
  </si>
  <si>
    <t>OAKWOOD ISD</t>
  </si>
  <si>
    <t>145-911</t>
  </si>
  <si>
    <t>LEON ISD</t>
  </si>
  <si>
    <t>146-901</t>
  </si>
  <si>
    <t>CLEVELAND ISD</t>
  </si>
  <si>
    <t>146-902</t>
  </si>
  <si>
    <t>DAYTON ISD</t>
  </si>
  <si>
    <t>146-903</t>
  </si>
  <si>
    <t>DEVERS ISD</t>
  </si>
  <si>
    <t>146-904</t>
  </si>
  <si>
    <t>HARDIN ISD</t>
  </si>
  <si>
    <t>146-905</t>
  </si>
  <si>
    <t>HULL-DAISETTA ISD</t>
  </si>
  <si>
    <t>146-906</t>
  </si>
  <si>
    <t>LIBERTY ISD</t>
  </si>
  <si>
    <t>146-907</t>
  </si>
  <si>
    <t>TARKINGTON ISD</t>
  </si>
  <si>
    <t>147-901</t>
  </si>
  <si>
    <t>COOLIDGE ISD</t>
  </si>
  <si>
    <t>147-902</t>
  </si>
  <si>
    <t>GROESBECK ISD</t>
  </si>
  <si>
    <t>147-903</t>
  </si>
  <si>
    <t>MEXIA ISD</t>
  </si>
  <si>
    <t>148-901</t>
  </si>
  <si>
    <t>BOOKER ISD</t>
  </si>
  <si>
    <t>148-902</t>
  </si>
  <si>
    <t>FOLLETT ISD</t>
  </si>
  <si>
    <t>148-905</t>
  </si>
  <si>
    <t>DARROUZETT ISD</t>
  </si>
  <si>
    <t>149-901</t>
  </si>
  <si>
    <t>GEORGE WEST ISD</t>
  </si>
  <si>
    <t>149-902</t>
  </si>
  <si>
    <t>THREE RIVERS ISD</t>
  </si>
  <si>
    <t>150-901</t>
  </si>
  <si>
    <t>LLANO ISD</t>
  </si>
  <si>
    <t>152-901</t>
  </si>
  <si>
    <t>LUBBOCK ISD</t>
  </si>
  <si>
    <t>152-902</t>
  </si>
  <si>
    <t>NEW DEAL ISD</t>
  </si>
  <si>
    <t>152-903</t>
  </si>
  <si>
    <t>SLATON ISD</t>
  </si>
  <si>
    <t>152-906</t>
  </si>
  <si>
    <t>LUBBOCK-COOPER ISD</t>
  </si>
  <si>
    <t>152-907</t>
  </si>
  <si>
    <t>FRENSHIP ISD</t>
  </si>
  <si>
    <t>152-908</t>
  </si>
  <si>
    <t>ROOSEVELT ISD</t>
  </si>
  <si>
    <t>152-909</t>
  </si>
  <si>
    <t>SHALLOWATER ISD</t>
  </si>
  <si>
    <t>152-910</t>
  </si>
  <si>
    <t>IDALOU ISD</t>
  </si>
  <si>
    <t>153-903</t>
  </si>
  <si>
    <t>O'DONNELL ISD</t>
  </si>
  <si>
    <t>153-904</t>
  </si>
  <si>
    <t>TAHOKA ISD</t>
  </si>
  <si>
    <t>153-905</t>
  </si>
  <si>
    <t>NEW HOME ISD</t>
  </si>
  <si>
    <t>153-907</t>
  </si>
  <si>
    <t>WILSON ISD</t>
  </si>
  <si>
    <t>154-901</t>
  </si>
  <si>
    <t>154-903</t>
  </si>
  <si>
    <t>NORTH ZULCH ISD</t>
  </si>
  <si>
    <t>155-901</t>
  </si>
  <si>
    <t>JEFFERSON ISD</t>
  </si>
  <si>
    <t>156-902</t>
  </si>
  <si>
    <t>STANTON ISD</t>
  </si>
  <si>
    <t>156-905</t>
  </si>
  <si>
    <t>GRADY ISD</t>
  </si>
  <si>
    <t>157-901</t>
  </si>
  <si>
    <t>MASON ISD</t>
  </si>
  <si>
    <t>158-901</t>
  </si>
  <si>
    <t>BAY CITY ISD</t>
  </si>
  <si>
    <t>158-902</t>
  </si>
  <si>
    <t>TIDEHAVEN ISD</t>
  </si>
  <si>
    <t>158-904</t>
  </si>
  <si>
    <t>MATAGORDA ISD</t>
  </si>
  <si>
    <t>158-905</t>
  </si>
  <si>
    <t>PALACIOS ISD</t>
  </si>
  <si>
    <t>158-906</t>
  </si>
  <si>
    <t>VAN VLECK ISD</t>
  </si>
  <si>
    <t>159-901</t>
  </si>
  <si>
    <t>EAGLE PASS ISD</t>
  </si>
  <si>
    <t>160-901</t>
  </si>
  <si>
    <t>BRADY ISD</t>
  </si>
  <si>
    <t>160-904</t>
  </si>
  <si>
    <t>ROCHELLE ISD</t>
  </si>
  <si>
    <t>160-905</t>
  </si>
  <si>
    <t>LOHN ISD</t>
  </si>
  <si>
    <t>161-901</t>
  </si>
  <si>
    <t>CRAWFORD ISD</t>
  </si>
  <si>
    <t>161-903</t>
  </si>
  <si>
    <t>161-906</t>
  </si>
  <si>
    <t>LA VEGA ISD</t>
  </si>
  <si>
    <t>161-907</t>
  </si>
  <si>
    <t>LORENA ISD</t>
  </si>
  <si>
    <t>161-908</t>
  </si>
  <si>
    <t>MART ISD</t>
  </si>
  <si>
    <t>161-909</t>
  </si>
  <si>
    <t>MCGREGOR ISD</t>
  </si>
  <si>
    <t>161-910</t>
  </si>
  <si>
    <t>MOODY ISD</t>
  </si>
  <si>
    <t>161-912</t>
  </si>
  <si>
    <t>RIESEL ISD</t>
  </si>
  <si>
    <t>161-914</t>
  </si>
  <si>
    <t>WACO ISD</t>
  </si>
  <si>
    <t>161-916</t>
  </si>
  <si>
    <t>WEST ISD</t>
  </si>
  <si>
    <t>161-918</t>
  </si>
  <si>
    <t>AXTELL ISD</t>
  </si>
  <si>
    <t>161-919</t>
  </si>
  <si>
    <t>BRUCEVILLE-EDDY ISD</t>
  </si>
  <si>
    <t>161-920</t>
  </si>
  <si>
    <t>CHINA SPRING ISD</t>
  </si>
  <si>
    <t>161-921</t>
  </si>
  <si>
    <t>CONNALLY ISD</t>
  </si>
  <si>
    <t>161-922</t>
  </si>
  <si>
    <t>ROBINSON ISD</t>
  </si>
  <si>
    <t>161-923</t>
  </si>
  <si>
    <t>BOSQUEVILLE ISD</t>
  </si>
  <si>
    <t>161-924</t>
  </si>
  <si>
    <t>HALLSBURG ISD</t>
  </si>
  <si>
    <t>161-925</t>
  </si>
  <si>
    <t>GHOLSON ISD</t>
  </si>
  <si>
    <t>162-904</t>
  </si>
  <si>
    <t>MCMULLEN COUNTY ISD</t>
  </si>
  <si>
    <t>163-901</t>
  </si>
  <si>
    <t>DEVINE ISD</t>
  </si>
  <si>
    <t>163-902</t>
  </si>
  <si>
    <t>D'HANIS ISD</t>
  </si>
  <si>
    <t>163-903</t>
  </si>
  <si>
    <t>NATALIA ISD</t>
  </si>
  <si>
    <t>163-904</t>
  </si>
  <si>
    <t>HONDO ISD</t>
  </si>
  <si>
    <t>163-908</t>
  </si>
  <si>
    <t>MEDINA VALLEY ISD</t>
  </si>
  <si>
    <t>164-901</t>
  </si>
  <si>
    <t>MENARD ISD</t>
  </si>
  <si>
    <t>165-901</t>
  </si>
  <si>
    <t>MIDLAND ISD</t>
  </si>
  <si>
    <t>165-902</t>
  </si>
  <si>
    <t>GREENWOOD ISD</t>
  </si>
  <si>
    <t>166-901</t>
  </si>
  <si>
    <t>CAMERON ISD</t>
  </si>
  <si>
    <t>166-902</t>
  </si>
  <si>
    <t>GAUSE ISD</t>
  </si>
  <si>
    <t>166-903</t>
  </si>
  <si>
    <t>MILANO ISD</t>
  </si>
  <si>
    <t>166-904</t>
  </si>
  <si>
    <t>ROCKDALE ISD</t>
  </si>
  <si>
    <t>166-905</t>
  </si>
  <si>
    <t>THORNDALE ISD</t>
  </si>
  <si>
    <t>166-907</t>
  </si>
  <si>
    <t>BUCKHOLTS ISD</t>
  </si>
  <si>
    <t>167-901</t>
  </si>
  <si>
    <t>GOLDTHWAITE ISD</t>
  </si>
  <si>
    <t>167-902</t>
  </si>
  <si>
    <t>MULLIN ISD</t>
  </si>
  <si>
    <t>167-904</t>
  </si>
  <si>
    <t>PRIDDY ISD</t>
  </si>
  <si>
    <t>168-901</t>
  </si>
  <si>
    <t>COLORADO ISD</t>
  </si>
  <si>
    <t>168-902</t>
  </si>
  <si>
    <t>LORAINE ISD</t>
  </si>
  <si>
    <t>168-903</t>
  </si>
  <si>
    <t>WESTBROOK ISD</t>
  </si>
  <si>
    <t>169-901</t>
  </si>
  <si>
    <t>BOWIE ISD</t>
  </si>
  <si>
    <t>169-902</t>
  </si>
  <si>
    <t>NOCONA ISD</t>
  </si>
  <si>
    <t>169-906</t>
  </si>
  <si>
    <t>GOLD BURG ISD</t>
  </si>
  <si>
    <t>169-908</t>
  </si>
  <si>
    <t>MONTAGUE ISD</t>
  </si>
  <si>
    <t>169-909</t>
  </si>
  <si>
    <t>PRAIRIE VALLEY ISD</t>
  </si>
  <si>
    <t>169-910</t>
  </si>
  <si>
    <t>FORESTBURG ISD</t>
  </si>
  <si>
    <t>169-911</t>
  </si>
  <si>
    <t>SAINT JO ISD</t>
  </si>
  <si>
    <t>170-902</t>
  </si>
  <si>
    <t>CONROE ISD</t>
  </si>
  <si>
    <t>170-903</t>
  </si>
  <si>
    <t>MONTGOMERY ISD</t>
  </si>
  <si>
    <t>170-904</t>
  </si>
  <si>
    <t>WILLIS ISD</t>
  </si>
  <si>
    <t>170-906</t>
  </si>
  <si>
    <t>MAGNOLIA ISD</t>
  </si>
  <si>
    <t>170-907</t>
  </si>
  <si>
    <t>SPLENDORA ISD</t>
  </si>
  <si>
    <t>170-908</t>
  </si>
  <si>
    <t>NEW CANEY ISD</t>
  </si>
  <si>
    <t>171-901</t>
  </si>
  <si>
    <t>DUMAS ISD</t>
  </si>
  <si>
    <t>171-902</t>
  </si>
  <si>
    <t>172-902</t>
  </si>
  <si>
    <t>DAINGERFIELD-LONE STAR ISD</t>
  </si>
  <si>
    <t>172-905</t>
  </si>
  <si>
    <t>173-901</t>
  </si>
  <si>
    <t>MOTLEY COUNTY ISD</t>
  </si>
  <si>
    <t>174-901</t>
  </si>
  <si>
    <t>CHIRENO ISD</t>
  </si>
  <si>
    <t>174-902</t>
  </si>
  <si>
    <t>CUSHING ISD</t>
  </si>
  <si>
    <t>174-903</t>
  </si>
  <si>
    <t>GARRISON ISD</t>
  </si>
  <si>
    <t>174-904</t>
  </si>
  <si>
    <t>NACOGDOCHES ISD</t>
  </si>
  <si>
    <t>174-906</t>
  </si>
  <si>
    <t>WODEN ISD</t>
  </si>
  <si>
    <t>174-908</t>
  </si>
  <si>
    <t>CENTRAL HEIGHTS ISD</t>
  </si>
  <si>
    <t>174-909</t>
  </si>
  <si>
    <t>MARTINSVILLE ISD</t>
  </si>
  <si>
    <t>174-911</t>
  </si>
  <si>
    <t>DOUGLASS ISD</t>
  </si>
  <si>
    <t>175-902</t>
  </si>
  <si>
    <t>BLOOMING GROVE ISD</t>
  </si>
  <si>
    <t>175-903</t>
  </si>
  <si>
    <t>CORSICANA ISD</t>
  </si>
  <si>
    <t>175-904</t>
  </si>
  <si>
    <t>175-905</t>
  </si>
  <si>
    <t>FROST ISD</t>
  </si>
  <si>
    <t>175-907</t>
  </si>
  <si>
    <t>KERENS ISD</t>
  </si>
  <si>
    <t>175-910</t>
  </si>
  <si>
    <t>MILDRED ISD</t>
  </si>
  <si>
    <t>175-911</t>
  </si>
  <si>
    <t>RICE ISD</t>
  </si>
  <si>
    <t>176-901</t>
  </si>
  <si>
    <t>BURKEVILLE ISD</t>
  </si>
  <si>
    <t>176-902</t>
  </si>
  <si>
    <t>NEWTON ISD</t>
  </si>
  <si>
    <t>176-903</t>
  </si>
  <si>
    <t>DEWEYVILLE ISD</t>
  </si>
  <si>
    <t>177-901</t>
  </si>
  <si>
    <t>177-902</t>
  </si>
  <si>
    <t>SWEETWATER ISD</t>
  </si>
  <si>
    <t>177-903</t>
  </si>
  <si>
    <t>177-905</t>
  </si>
  <si>
    <r>
      <t xml:space="preserve">balance to disperse </t>
    </r>
    <r>
      <rPr>
        <b/>
        <sz val="10"/>
        <rFont val="Arial"/>
        <family val="2"/>
      </rPr>
      <t>@</t>
    </r>
    <r>
      <rPr>
        <sz val="10"/>
        <rFont val="Arial"/>
        <family val="2"/>
      </rPr>
      <t xml:space="preserve"> end of month</t>
    </r>
  </si>
  <si>
    <t>HIGHLAND ISD</t>
  </si>
  <si>
    <t>178-901</t>
  </si>
  <si>
    <t>AGUA DULCE ISD</t>
  </si>
  <si>
    <t>178-902</t>
  </si>
  <si>
    <t>178-903</t>
  </si>
  <si>
    <t>CALALLEN ISD</t>
  </si>
  <si>
    <t>178-904</t>
  </si>
  <si>
    <t>CORPUS CHRISTI ISD</t>
  </si>
  <si>
    <t>178-905</t>
  </si>
  <si>
    <t>DRISCOLL ISD</t>
  </si>
  <si>
    <t>178-906</t>
  </si>
  <si>
    <t>LONDON ISD</t>
  </si>
  <si>
    <t>178-908</t>
  </si>
  <si>
    <t>PORT ARANSAS ISD</t>
  </si>
  <si>
    <t>178-909</t>
  </si>
  <si>
    <t>ROBSTOWN ISD</t>
  </si>
  <si>
    <t>178-912</t>
  </si>
  <si>
    <t>TULOSO-MIDWAY ISD</t>
  </si>
  <si>
    <t>178-913</t>
  </si>
  <si>
    <t>BANQUETE ISD</t>
  </si>
  <si>
    <t>178-914</t>
  </si>
  <si>
    <t>FLOUR BLUFF ISD</t>
  </si>
  <si>
    <t>178-915</t>
  </si>
  <si>
    <t>WEST OSO ISD</t>
  </si>
  <si>
    <t>179-901</t>
  </si>
  <si>
    <t>PERRYTON ISD</t>
  </si>
  <si>
    <t>180-902</t>
  </si>
  <si>
    <t>VEGA ISD</t>
  </si>
  <si>
    <t>180-903</t>
  </si>
  <si>
    <t>ADRIAN ISD</t>
  </si>
  <si>
    <t>180-904</t>
  </si>
  <si>
    <t>WILDORADO ISD</t>
  </si>
  <si>
    <t>181-901</t>
  </si>
  <si>
    <t>BRIDGE CITY ISD</t>
  </si>
  <si>
    <t>181-905</t>
  </si>
  <si>
    <t>ORANGEFIELD ISD</t>
  </si>
  <si>
    <t>181-906</t>
  </si>
  <si>
    <t>181-907</t>
  </si>
  <si>
    <t>VIDOR ISD</t>
  </si>
  <si>
    <t>181-908</t>
  </si>
  <si>
    <t>LITTLE CYPRESS-MAURICEVILLE CISD</t>
  </si>
  <si>
    <t>182-901</t>
  </si>
  <si>
    <t>GORDON ISD</t>
  </si>
  <si>
    <t>182-902</t>
  </si>
  <si>
    <t>GRAFORD ISD</t>
  </si>
  <si>
    <t>182-903</t>
  </si>
  <si>
    <t>MINERAL WELLS ISD</t>
  </si>
  <si>
    <t>182-904</t>
  </si>
  <si>
    <t>SANTO ISD</t>
  </si>
  <si>
    <t>182-905</t>
  </si>
  <si>
    <t>STRAWN ISD</t>
  </si>
  <si>
    <t>182-906</t>
  </si>
  <si>
    <t>PALO PINTO ISD</t>
  </si>
  <si>
    <t>183-901</t>
  </si>
  <si>
    <t>BECKVILLE ISD</t>
  </si>
  <si>
    <t>183-902</t>
  </si>
  <si>
    <t>CARTHAGE ISD</t>
  </si>
  <si>
    <t>183-904</t>
  </si>
  <si>
    <t>GARY ISD</t>
  </si>
  <si>
    <t>184-901</t>
  </si>
  <si>
    <t>POOLVILLE ISD</t>
  </si>
  <si>
    <t>184-902</t>
  </si>
  <si>
    <t>SPRINGTOWN ISD</t>
  </si>
  <si>
    <t>184-903</t>
  </si>
  <si>
    <t>WEATHERFORD ISD</t>
  </si>
  <si>
    <t>184-904</t>
  </si>
  <si>
    <t>MILLSAP ISD</t>
  </si>
  <si>
    <t>184-907</t>
  </si>
  <si>
    <t>ALEDO ISD</t>
  </si>
  <si>
    <t>184-908</t>
  </si>
  <si>
    <t>PEASTER ISD</t>
  </si>
  <si>
    <t>184-909</t>
  </si>
  <si>
    <t>BROCK ISD</t>
  </si>
  <si>
    <t>184-911</t>
  </si>
  <si>
    <t>GARNER ISD</t>
  </si>
  <si>
    <t>185-901</t>
  </si>
  <si>
    <t>BOVINA ISD</t>
  </si>
  <si>
    <t>185-902</t>
  </si>
  <si>
    <t>FARWELL ISD</t>
  </si>
  <si>
    <t>185-903</t>
  </si>
  <si>
    <t>FRIONA ISD</t>
  </si>
  <si>
    <t>185-904</t>
  </si>
  <si>
    <t>LAZBUDDIE ISD</t>
  </si>
  <si>
    <t>186-901</t>
  </si>
  <si>
    <t>BUENA VISTA ISD</t>
  </si>
  <si>
    <t>186-902</t>
  </si>
  <si>
    <t>186-903</t>
  </si>
  <si>
    <t>187-901</t>
  </si>
  <si>
    <t>BIG SANDY ISD</t>
  </si>
  <si>
    <t>187-903</t>
  </si>
  <si>
    <t>GOODRICH ISD</t>
  </si>
  <si>
    <t>187-904</t>
  </si>
  <si>
    <t>CORRIGAN-CAMDEN ISD</t>
  </si>
  <si>
    <t>187-906</t>
  </si>
  <si>
    <t>LEGGETT ISD</t>
  </si>
  <si>
    <t>187-907</t>
  </si>
  <si>
    <t>LIVINGSTON ISD</t>
  </si>
  <si>
    <r>
      <t xml:space="preserve">USE THE AMOUNT FROM THE "LPE" COLUMN. </t>
    </r>
    <r>
      <rPr>
        <b/>
        <i/>
        <u/>
        <sz val="10"/>
        <color indexed="10"/>
        <rFont val="Arial"/>
        <family val="2"/>
      </rPr>
      <t>(Not "Total State Aid")</t>
    </r>
  </si>
  <si>
    <t>(Scroll down to "Payment Schedule" OR "Payment Ledger" Links)</t>
  </si>
  <si>
    <t>187-910</t>
  </si>
  <si>
    <t>ONALASKA ISD</t>
  </si>
  <si>
    <t>188-901</t>
  </si>
  <si>
    <t>AMARILLO ISD</t>
  </si>
  <si>
    <t>188-902</t>
  </si>
  <si>
    <t>RIVER ROAD ISD</t>
  </si>
  <si>
    <t>188-903</t>
  </si>
  <si>
    <t>188-904</t>
  </si>
  <si>
    <t>BUSHLAND ISD</t>
  </si>
  <si>
    <t>189-901</t>
  </si>
  <si>
    <t>MARFA ISD</t>
  </si>
  <si>
    <t>189-902</t>
  </si>
  <si>
    <t>PRESIDIO ISD</t>
  </si>
  <si>
    <t>190-903</t>
  </si>
  <si>
    <t>RAINS ISD</t>
  </si>
  <si>
    <t>191-901</t>
  </si>
  <si>
    <t>192-901</t>
  </si>
  <si>
    <t>REAGAN COUNTY ISD</t>
  </si>
  <si>
    <t>193-902</t>
  </si>
  <si>
    <t>LEAKEY ISD</t>
  </si>
  <si>
    <t>194-902</t>
  </si>
  <si>
    <t>AVERY ISD</t>
  </si>
  <si>
    <t>194-903</t>
  </si>
  <si>
    <t>RIVERCREST ISD</t>
  </si>
  <si>
    <t>194-904</t>
  </si>
  <si>
    <t>CLARKSVILLE ISD</t>
  </si>
  <si>
    <t>194-905</t>
  </si>
  <si>
    <t>DETROIT ISD</t>
  </si>
  <si>
    <t>195-901</t>
  </si>
  <si>
    <t>PECOS-BARSTOW-TOYAH ISD</t>
  </si>
  <si>
    <t>195-902</t>
  </si>
  <si>
    <t>BALMORHEA ISD</t>
  </si>
  <si>
    <t>196-901</t>
  </si>
  <si>
    <t>AUSTWELL-TIVOLI ISD</t>
  </si>
  <si>
    <t>196-902</t>
  </si>
  <si>
    <t>WOODSBORO ISD</t>
  </si>
  <si>
    <t>196-903</t>
  </si>
  <si>
    <t>REFUGIO ISD</t>
  </si>
  <si>
    <t>197-902</t>
  </si>
  <si>
    <t>MIAMI ISD</t>
  </si>
  <si>
    <t>198-901</t>
  </si>
  <si>
    <t>BREMOND ISD</t>
  </si>
  <si>
    <t>198-902</t>
  </si>
  <si>
    <t>CALVERT ISD</t>
  </si>
  <si>
    <t>198-903</t>
  </si>
  <si>
    <t>FRANKLIN ISD</t>
  </si>
  <si>
    <t>198-905</t>
  </si>
  <si>
    <t>HEARNE ISD</t>
  </si>
  <si>
    <t>198-906</t>
  </si>
  <si>
    <t>MUMFORD ISD</t>
  </si>
  <si>
    <t>199-901</t>
  </si>
  <si>
    <t>ROCKWALL ISD</t>
  </si>
  <si>
    <t>199-902</t>
  </si>
  <si>
    <t>ROYSE CITY ISD</t>
  </si>
  <si>
    <t>200-901</t>
  </si>
  <si>
    <t>BALLINGER ISD</t>
  </si>
  <si>
    <t>200-902</t>
  </si>
  <si>
    <t>MILES ISD</t>
  </si>
  <si>
    <t>200-904</t>
  </si>
  <si>
    <t>WINTERS ISD</t>
  </si>
  <si>
    <t>200-906</t>
  </si>
  <si>
    <t>OLFEN ISD</t>
  </si>
  <si>
    <t>201-902</t>
  </si>
  <si>
    <t>HENDERSON ISD</t>
  </si>
  <si>
    <t>201-903</t>
  </si>
  <si>
    <t>LANEVILLE ISD</t>
  </si>
  <si>
    <t>201-904</t>
  </si>
  <si>
    <t>LEVERETTS CHAPEL ISD</t>
  </si>
  <si>
    <t>201-907</t>
  </si>
  <si>
    <t>MOUNT ENTERPRISE ISD</t>
  </si>
  <si>
    <t>201-908</t>
  </si>
  <si>
    <t>OVERTON ISD</t>
  </si>
  <si>
    <t>201-910</t>
  </si>
  <si>
    <t>TATUM ISD</t>
  </si>
  <si>
    <t>201-913</t>
  </si>
  <si>
    <t>CARLISLE ISD</t>
  </si>
  <si>
    <t>201-914</t>
  </si>
  <si>
    <t>202-903</t>
  </si>
  <si>
    <t>HEMPHILL ISD</t>
  </si>
  <si>
    <t>202-905</t>
  </si>
  <si>
    <t>WEST SABINE ISD</t>
  </si>
  <si>
    <t>203-901</t>
  </si>
  <si>
    <t>SAN AUGUSTINE ISD</t>
  </si>
  <si>
    <t>203-902</t>
  </si>
  <si>
    <t>BROADDUS ISD</t>
  </si>
  <si>
    <t>204-901</t>
  </si>
  <si>
    <t>204-904</t>
  </si>
  <si>
    <t>SHEPHERD ISD</t>
  </si>
  <si>
    <t>205-901</t>
  </si>
  <si>
    <t>ARANSAS PASS ISD</t>
  </si>
  <si>
    <t>205-902</t>
  </si>
  <si>
    <t>GREGORY-PORTLAND ISD</t>
  </si>
  <si>
    <t>205-903</t>
  </si>
  <si>
    <t>INGLESIDE ISD</t>
  </si>
  <si>
    <t>205-904</t>
  </si>
  <si>
    <t>MATHIS ISD</t>
  </si>
  <si>
    <t>205-905</t>
  </si>
  <si>
    <t>ODEM-EDROY ISD</t>
  </si>
  <si>
    <t>205-906</t>
  </si>
  <si>
    <t>SINTON ISD</t>
  </si>
  <si>
    <t>205-907</t>
  </si>
  <si>
    <t>TAFT ISD</t>
  </si>
  <si>
    <t>206-901</t>
  </si>
  <si>
    <t>SAN SABA ISD</t>
  </si>
  <si>
    <t>206-902</t>
  </si>
  <si>
    <t>RICHLAND SPRINGS ISD</t>
  </si>
  <si>
    <t>206-903</t>
  </si>
  <si>
    <t>CHEROKEE ISD</t>
  </si>
  <si>
    <t>207-901</t>
  </si>
  <si>
    <t>SCHLEICHER ISD</t>
  </si>
  <si>
    <t>208-901</t>
  </si>
  <si>
    <t>HERMLEIGH ISD</t>
  </si>
  <si>
    <t>208-902</t>
  </si>
  <si>
    <t>SNYDER ISD</t>
  </si>
  <si>
    <t>208-903</t>
  </si>
  <si>
    <t>IRA ISD</t>
  </si>
  <si>
    <t>209-901</t>
  </si>
  <si>
    <t>ALBANY ISD</t>
  </si>
  <si>
    <t>209-902</t>
  </si>
  <si>
    <t>MORAN ISD</t>
  </si>
  <si>
    <t>210-901</t>
  </si>
  <si>
    <t>CENTER ISD</t>
  </si>
  <si>
    <t>210-902</t>
  </si>
  <si>
    <t>JOAQUIN ISD</t>
  </si>
  <si>
    <t>210-903</t>
  </si>
  <si>
    <t>SHELBYVILLE ISD</t>
  </si>
  <si>
    <t>210-904</t>
  </si>
  <si>
    <t>TENAHA ISD</t>
  </si>
  <si>
    <t>210-905</t>
  </si>
  <si>
    <t>TIMPSON ISD</t>
  </si>
  <si>
    <t>210-906</t>
  </si>
  <si>
    <t>EXCELSIOR ISD</t>
  </si>
  <si>
    <t>211-901</t>
  </si>
  <si>
    <t>TEXHOMA ISD</t>
  </si>
  <si>
    <t>211-902</t>
  </si>
  <si>
    <t>STRATFORD ISD</t>
  </si>
  <si>
    <t>212-901</t>
  </si>
  <si>
    <t>ARP ISD</t>
  </si>
  <si>
    <t>212-902</t>
  </si>
  <si>
    <t>BULLARD ISD</t>
  </si>
  <si>
    <t>212-903</t>
  </si>
  <si>
    <t>LINDALE ISD</t>
  </si>
  <si>
    <t>212-904</t>
  </si>
  <si>
    <t>TROUP ISD</t>
  </si>
  <si>
    <t>212-905</t>
  </si>
  <si>
    <t>TYLER ISD</t>
  </si>
  <si>
    <t>212-906</t>
  </si>
  <si>
    <t>WHITEHOUSE ISD</t>
  </si>
  <si>
    <t>212-909</t>
  </si>
  <si>
    <t>CHAPEL HILL ISD</t>
  </si>
  <si>
    <t>212-910</t>
  </si>
  <si>
    <t>WINONA ISD</t>
  </si>
  <si>
    <t>213-901</t>
  </si>
  <si>
    <t>GLEN ROSE ISD</t>
  </si>
  <si>
    <t>214-901</t>
  </si>
  <si>
    <t>214-902</t>
  </si>
  <si>
    <t>SAN ISIDRO ISD</t>
  </si>
  <si>
    <t>214-903</t>
  </si>
  <si>
    <t>ROMA ISD</t>
  </si>
  <si>
    <t>215-901</t>
  </si>
  <si>
    <t>BRECKENRIDGE ISD</t>
  </si>
  <si>
    <t>216-901</t>
  </si>
  <si>
    <t>STERLING CITY ISD</t>
  </si>
  <si>
    <t>217-901</t>
  </si>
  <si>
    <t>ASPERMONT ISD</t>
  </si>
  <si>
    <t>218-901</t>
  </si>
  <si>
    <t>SONORA ISD</t>
  </si>
  <si>
    <t>219-901</t>
  </si>
  <si>
    <t>HAPPY ISD</t>
  </si>
  <si>
    <t>219-903</t>
  </si>
  <si>
    <t>TULIA ISD</t>
  </si>
  <si>
    <t>219-905</t>
  </si>
  <si>
    <t>KRESS ISD</t>
  </si>
  <si>
    <t>220-901</t>
  </si>
  <si>
    <t>ARLINGTON ISD</t>
  </si>
  <si>
    <t>220-902</t>
  </si>
  <si>
    <t>BIRDVILLE ISD</t>
  </si>
  <si>
    <t>220-904</t>
  </si>
  <si>
    <t>EVERMAN ISD</t>
  </si>
  <si>
    <t>220-905</t>
  </si>
  <si>
    <t>FORT WORTH ISD</t>
  </si>
  <si>
    <t>220-906</t>
  </si>
  <si>
    <t>GRAPEVINE-COLLEYVILLE ISD</t>
  </si>
  <si>
    <t>220-907</t>
  </si>
  <si>
    <t>KELLER ISD</t>
  </si>
  <si>
    <t>220-908</t>
  </si>
  <si>
    <t>MANSFIELD ISD</t>
  </si>
  <si>
    <t>220-910</t>
  </si>
  <si>
    <t>LAKE WORTH ISD</t>
  </si>
  <si>
    <t>220-912</t>
  </si>
  <si>
    <t>CROWLEY ISD</t>
  </si>
  <si>
    <t>220-914</t>
  </si>
  <si>
    <t>KENNEDALE ISD</t>
  </si>
  <si>
    <t>220-915</t>
  </si>
  <si>
    <t>Enter the amount of Federal Funds from NOGA notice</t>
  </si>
  <si>
    <t>5.</t>
  </si>
  <si>
    <t>6.</t>
  </si>
  <si>
    <r>
      <t xml:space="preserve">Payment Class           </t>
    </r>
    <r>
      <rPr>
        <b/>
        <i/>
        <sz val="10"/>
        <rFont val="Arial"/>
        <family val="2"/>
      </rPr>
      <t xml:space="preserve"> (Entered for you)</t>
    </r>
  </si>
  <si>
    <t>AZLE ISD</t>
  </si>
  <si>
    <t>220-916</t>
  </si>
  <si>
    <t>HURST-EULESS-BEDFORD ISD</t>
  </si>
  <si>
    <t>220-917</t>
  </si>
  <si>
    <t>CASTLEBERRY ISD</t>
  </si>
  <si>
    <t>220-918</t>
  </si>
  <si>
    <t>EAGLE MT-SAGINAW ISD</t>
  </si>
  <si>
    <t>220-919</t>
  </si>
  <si>
    <t>CARROLL ISD</t>
  </si>
  <si>
    <t>220-920</t>
  </si>
  <si>
    <t>WHITE SETTLEMENT ISD</t>
  </si>
  <si>
    <t>221-901</t>
  </si>
  <si>
    <t>ABILENE ISD</t>
  </si>
  <si>
    <t>221-904</t>
  </si>
  <si>
    <t>MERKEL ISD</t>
  </si>
  <si>
    <t>221-905</t>
  </si>
  <si>
    <t>TRENT ISD</t>
  </si>
  <si>
    <t>221-911</t>
  </si>
  <si>
    <t>221-912</t>
  </si>
  <si>
    <t>222-901</t>
  </si>
  <si>
    <t>TERRELL COUNTY ISD</t>
  </si>
  <si>
    <t>223-901</t>
  </si>
  <si>
    <t>BROWNFIELD ISD</t>
  </si>
  <si>
    <t>223-902</t>
  </si>
  <si>
    <t>MEADOW ISD</t>
  </si>
  <si>
    <t>223-904</t>
  </si>
  <si>
    <t>224-901</t>
  </si>
  <si>
    <t>224-902</t>
  </si>
  <si>
    <t>WOODSON ISD</t>
  </si>
  <si>
    <t>225-902</t>
  </si>
  <si>
    <t>MOUNT PLEASANT ISD</t>
  </si>
  <si>
    <t>225-906</t>
  </si>
  <si>
    <t>225-907</t>
  </si>
  <si>
    <t>District Name:</t>
  </si>
  <si>
    <t>Run Date:</t>
  </si>
  <si>
    <t>County-District Number       (ENTER # WITH DASH, i.e., 001-902)</t>
  </si>
  <si>
    <t xml:space="preserve"> Cash Flow Projections for</t>
  </si>
  <si>
    <t>Enter the amount of allocation from Available School Fund (ASF)</t>
  </si>
  <si>
    <t xml:space="preserve">Can be found on the district's Payment Ledger, which is on the web. </t>
  </si>
  <si>
    <t>HARTS BLUFF ISD</t>
  </si>
  <si>
    <t>226-901</t>
  </si>
  <si>
    <t>CHRISTOVAL ISD</t>
  </si>
  <si>
    <t>226-903</t>
  </si>
  <si>
    <t>SAN ANGELO ISD</t>
  </si>
  <si>
    <t>226-905</t>
  </si>
  <si>
    <t>WATER VALLEY ISD</t>
  </si>
  <si>
    <t>226-906</t>
  </si>
  <si>
    <t>WALL ISD</t>
  </si>
  <si>
    <t>226-907</t>
  </si>
  <si>
    <t>GRAPE CREEK ISD</t>
  </si>
  <si>
    <t>226-908</t>
  </si>
  <si>
    <t>VERIBEST ISD</t>
  </si>
  <si>
    <t>227-901</t>
  </si>
  <si>
    <t>AUSTIN ISD</t>
  </si>
  <si>
    <t>227-904</t>
  </si>
  <si>
    <t>PFLUGERVILLE ISD</t>
  </si>
  <si>
    <t>227-907</t>
  </si>
  <si>
    <t>MANOR ISD</t>
  </si>
  <si>
    <t>227-909</t>
  </si>
  <si>
    <t>EANES ISD</t>
  </si>
  <si>
    <t>227-910</t>
  </si>
  <si>
    <t>DEL VALLE ISD</t>
  </si>
  <si>
    <t>227-912</t>
  </si>
  <si>
    <t>LAGO VISTA ISD</t>
  </si>
  <si>
    <t>227-913</t>
  </si>
  <si>
    <t>LAKE TRAVIS ISD</t>
  </si>
  <si>
    <t>228-901</t>
  </si>
  <si>
    <t>GROVETON ISD</t>
  </si>
  <si>
    <t>228-903</t>
  </si>
  <si>
    <t>TRINITY ISD</t>
  </si>
  <si>
    <t>228-904</t>
  </si>
  <si>
    <t>228-905</t>
  </si>
  <si>
    <t>APPLE SPRINGS ISD</t>
  </si>
  <si>
    <t>229-901</t>
  </si>
  <si>
    <t>COLMESNEIL ISD</t>
  </si>
  <si>
    <t>229-903</t>
  </si>
  <si>
    <t>WOODVILLE ISD</t>
  </si>
  <si>
    <t>229-904</t>
  </si>
  <si>
    <t>WARREN ISD</t>
  </si>
  <si>
    <t>229-905</t>
  </si>
  <si>
    <t>SPURGER ISD</t>
  </si>
  <si>
    <t>229-906</t>
  </si>
  <si>
    <t>CHESTER ISD</t>
  </si>
  <si>
    <t>230-901</t>
  </si>
  <si>
    <t>230-902</t>
  </si>
  <si>
    <t>GILMER ISD</t>
  </si>
  <si>
    <t>230-903</t>
  </si>
  <si>
    <t>ORE CITY ISD</t>
  </si>
  <si>
    <t>230-904</t>
  </si>
  <si>
    <t>UNION HILL ISD</t>
  </si>
  <si>
    <t>230-905</t>
  </si>
  <si>
    <t>HARMONY ISD</t>
  </si>
  <si>
    <t>230-906</t>
  </si>
  <si>
    <t>NEW DIANA ISD</t>
  </si>
  <si>
    <t>230-908</t>
  </si>
  <si>
    <t>UNION GROVE ISD</t>
  </si>
  <si>
    <t>231-901</t>
  </si>
  <si>
    <t>MCCAMEY ISD</t>
  </si>
  <si>
    <t>231-902</t>
  </si>
  <si>
    <t>RANKIN ISD</t>
  </si>
  <si>
    <t>232-901</t>
  </si>
  <si>
    <t>KNIPPA ISD</t>
  </si>
  <si>
    <t>232-902</t>
  </si>
  <si>
    <t>SABINAL ISD</t>
  </si>
  <si>
    <t>232-903</t>
  </si>
  <si>
    <t>232-904</t>
  </si>
  <si>
    <t>UTOPIA ISD</t>
  </si>
  <si>
    <t>233-901</t>
  </si>
  <si>
    <t>233-903</t>
  </si>
  <si>
    <t>COMSTOCK ISD</t>
  </si>
  <si>
    <t>234-902</t>
  </si>
  <si>
    <t>CANTON ISD</t>
  </si>
  <si>
    <t>234-903</t>
  </si>
  <si>
    <t>234-904</t>
  </si>
  <si>
    <t>GRAND SALINE ISD</t>
  </si>
  <si>
    <t>234-905</t>
  </si>
  <si>
    <t>MARTINS MILL ISD</t>
  </si>
  <si>
    <t>234-906</t>
  </si>
  <si>
    <t>VAN ISD</t>
  </si>
  <si>
    <t>234-907</t>
  </si>
  <si>
    <t>WILLS POINT ISD</t>
  </si>
  <si>
    <t>234-909</t>
  </si>
  <si>
    <t>FRUITVALE ISD</t>
  </si>
  <si>
    <t>235-901</t>
  </si>
  <si>
    <t>BLOOMINGTON ISD</t>
  </si>
  <si>
    <t>235-902</t>
  </si>
  <si>
    <t>VICTORIA ISD</t>
  </si>
  <si>
    <t>235-904</t>
  </si>
  <si>
    <t>NURSERY ISD</t>
  </si>
  <si>
    <t>236-901</t>
  </si>
  <si>
    <t>NEW WAVERLY ISD</t>
  </si>
  <si>
    <t>236-902</t>
  </si>
  <si>
    <t>HUNTSVILLE ISD</t>
  </si>
  <si>
    <t>237-902</t>
  </si>
  <si>
    <t>HEMPSTEAD ISD</t>
  </si>
  <si>
    <t>237-904</t>
  </si>
  <si>
    <t>WALLER ISD</t>
  </si>
  <si>
    <t>237-905</t>
  </si>
  <si>
    <t>ROYAL ISD</t>
  </si>
  <si>
    <t>238-902</t>
  </si>
  <si>
    <t>MONAHANS-WICKETT-PYOTE ISD</t>
  </si>
  <si>
    <t>238-904</t>
  </si>
  <si>
    <t>GRANDFALLS-ROYALTY ISD</t>
  </si>
  <si>
    <t>239-901</t>
  </si>
  <si>
    <t>BRENHAM ISD</t>
  </si>
  <si>
    <t>239-903</t>
  </si>
  <si>
    <t>BURTON ISD</t>
  </si>
  <si>
    <t>240-901</t>
  </si>
  <si>
    <t>LAREDO ISD</t>
  </si>
  <si>
    <t>240-903</t>
  </si>
  <si>
    <t>UNITED ISD</t>
  </si>
  <si>
    <t>240-904</t>
  </si>
  <si>
    <t>241-901</t>
  </si>
  <si>
    <t>BOLING ISD</t>
  </si>
  <si>
    <t>241-902</t>
  </si>
  <si>
    <t>EAST BERNARD ISD</t>
  </si>
  <si>
    <t>241-903</t>
  </si>
  <si>
    <t>EL CAMPO ISD</t>
  </si>
  <si>
    <t>241-904</t>
  </si>
  <si>
    <t>WHARTON ISD</t>
  </si>
  <si>
    <t>241-906</t>
  </si>
  <si>
    <t>LOUISE ISD</t>
  </si>
  <si>
    <t>242-902</t>
  </si>
  <si>
    <t>SHAMROCK ISD</t>
  </si>
  <si>
    <t>242-903</t>
  </si>
  <si>
    <t>WHEELER ISD</t>
  </si>
  <si>
    <t>242-905</t>
  </si>
  <si>
    <t>KELTON ISD</t>
  </si>
  <si>
    <t>242-906</t>
  </si>
  <si>
    <t>FORT ELLIOTT CISD</t>
  </si>
  <si>
    <t>243-901</t>
  </si>
  <si>
    <t>BURKBURNETT ISD</t>
  </si>
  <si>
    <t>243-902</t>
  </si>
  <si>
    <t>ELECTRA ISD</t>
  </si>
  <si>
    <t>243-903</t>
  </si>
  <si>
    <t>243-905</t>
  </si>
  <si>
    <t>WICHITA FALLS ISD</t>
  </si>
  <si>
    <t>243-906</t>
  </si>
  <si>
    <t>CITY VIEW ISD</t>
  </si>
  <si>
    <t>244-901</t>
  </si>
  <si>
    <t>HARROLD ISD</t>
  </si>
  <si>
    <t>244-903</t>
  </si>
  <si>
    <t>VERNON ISD</t>
  </si>
  <si>
    <t>244-905</t>
  </si>
  <si>
    <t>245-901</t>
  </si>
  <si>
    <t>LASARA ISD</t>
  </si>
  <si>
    <t>245-902</t>
  </si>
  <si>
    <t>LYFORD CISD</t>
  </si>
  <si>
    <t>245-903</t>
  </si>
  <si>
    <t>RAYMONDVILLE ISD</t>
  </si>
  <si>
    <t>245-904</t>
  </si>
  <si>
    <t>SAN PERLITA ISD</t>
  </si>
  <si>
    <t>246-902</t>
  </si>
  <si>
    <t>FLORENCE ISD</t>
  </si>
  <si>
    <t>246-904</t>
  </si>
  <si>
    <t>GEORGETOWN ISD</t>
  </si>
  <si>
    <t>246-905</t>
  </si>
  <si>
    <t>GRANGER ISD</t>
  </si>
  <si>
    <t>246-906</t>
  </si>
  <si>
    <t>HUTTO ISD</t>
  </si>
  <si>
    <t>246-907</t>
  </si>
  <si>
    <t>JARRELL ISD</t>
  </si>
  <si>
    <t>246-908</t>
  </si>
  <si>
    <t>LIBERTY HILL ISD</t>
  </si>
  <si>
    <t>246-909</t>
  </si>
  <si>
    <t>ROUND ROCK ISD</t>
  </si>
  <si>
    <t>246-911</t>
  </si>
  <si>
    <t>TAYLOR ISD</t>
  </si>
  <si>
    <t>246-912</t>
  </si>
  <si>
    <t>THRALL ISD</t>
  </si>
  <si>
    <t>246-913</t>
  </si>
  <si>
    <t>LEANDER ISD</t>
  </si>
  <si>
    <t>246-914</t>
  </si>
  <si>
    <t>Less: Prior-Year Year Adjustments   (Enter as Negative)</t>
  </si>
  <si>
    <t>3.a</t>
  </si>
  <si>
    <t>3.b</t>
  </si>
  <si>
    <t>Adjusted Allocation</t>
  </si>
  <si>
    <t>3.a,b</t>
  </si>
  <si>
    <t>Enter the amount of any adjustments that can be made in any given</t>
  </si>
  <si>
    <t xml:space="preserve">The month the adjustment was made is located under the column labeled </t>
  </si>
  <si>
    <t>month for prior or current year.  Adjustments can be found on the</t>
  </si>
  <si>
    <t>district's Payment Ledger, which is on the web, under the column</t>
  </si>
  <si>
    <t>labeled "Prior Year Adjustments".  Calculate "Current" Year's adjustment".</t>
  </si>
  <si>
    <t>COUPLAND ISD</t>
  </si>
  <si>
    <t>247-901</t>
  </si>
  <si>
    <t>FLORESVILLE ISD</t>
  </si>
  <si>
    <t>247-903</t>
  </si>
  <si>
    <t>LA VERNIA ISD</t>
  </si>
  <si>
    <t>247-904</t>
  </si>
  <si>
    <t>POTH ISD</t>
  </si>
  <si>
    <t>247-906</t>
  </si>
  <si>
    <t>STOCKDALE ISD</t>
  </si>
  <si>
    <t>248-901</t>
  </si>
  <si>
    <t>KERMIT ISD</t>
  </si>
  <si>
    <t>248-902</t>
  </si>
  <si>
    <t>WINK-LOVING ISD</t>
  </si>
  <si>
    <t>249-901</t>
  </si>
  <si>
    <t>ALVORD ISD</t>
  </si>
  <si>
    <t>249-902</t>
  </si>
  <si>
    <t>BOYD ISD</t>
  </si>
  <si>
    <t>249-903</t>
  </si>
  <si>
    <t>BRIDGEPORT ISD</t>
  </si>
  <si>
    <t>249-904</t>
  </si>
  <si>
    <t>CHICO ISD</t>
  </si>
  <si>
    <t>249-905</t>
  </si>
  <si>
    <t>DECATUR ISD</t>
  </si>
  <si>
    <t>249-906</t>
  </si>
  <si>
    <t>PARADISE ISD</t>
  </si>
  <si>
    <t>249-908</t>
  </si>
  <si>
    <t>SLIDELL ISD</t>
  </si>
  <si>
    <t>250-902</t>
  </si>
  <si>
    <t>HAWKINS ISD</t>
  </si>
  <si>
    <t>250-903</t>
  </si>
  <si>
    <t>MINEOLA ISD</t>
  </si>
  <si>
    <t>250-904</t>
  </si>
  <si>
    <t>Payments</t>
  </si>
  <si>
    <t>QUITMAN ISD</t>
  </si>
  <si>
    <t>250-905</t>
  </si>
  <si>
    <t>YANTIS ISD</t>
  </si>
  <si>
    <t>250-906</t>
  </si>
  <si>
    <t>ALBA-GOLDEN ISD</t>
  </si>
  <si>
    <t>250-907</t>
  </si>
  <si>
    <t>WINNSBORO ISD</t>
  </si>
  <si>
    <t>251-901</t>
  </si>
  <si>
    <t>DENVER CITY ISD</t>
  </si>
  <si>
    <t>251-902</t>
  </si>
  <si>
    <t>PLAINS ISD</t>
  </si>
  <si>
    <t>252-901</t>
  </si>
  <si>
    <t>GRAHAM ISD</t>
  </si>
  <si>
    <t>252-902</t>
  </si>
  <si>
    <t>NEWCASTLE ISD</t>
  </si>
  <si>
    <t>252-903</t>
  </si>
  <si>
    <t>OLNEY ISD</t>
  </si>
  <si>
    <t>253-901</t>
  </si>
  <si>
    <t>ZAPATA COUNTY ISD</t>
  </si>
  <si>
    <t>254-901</t>
  </si>
  <si>
    <t>CRYSTAL CITY ISD</t>
  </si>
  <si>
    <t>254-902</t>
  </si>
  <si>
    <t>LA PRYOR ISD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</si>
  <si>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</si>
  <si>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</si>
  <si>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</si>
  <si>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</si>
  <si>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</si>
  <si>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</si>
  <si>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</si>
  <si>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</si>
  <si>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</si>
  <si>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</si>
  <si>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</si>
  <si>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</si>
  <si>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RECEIPTS</t>
  </si>
  <si>
    <t>State Revenue - Foundation</t>
  </si>
  <si>
    <t>$</t>
  </si>
  <si>
    <t>DISBURSEMENTS</t>
  </si>
  <si>
    <t>Expenditures other than payroll</t>
  </si>
  <si>
    <t>Net Change in Cash</t>
  </si>
  <si>
    <t>Payroll</t>
  </si>
  <si>
    <t>Cash to TEA/Overpayment</t>
  </si>
  <si>
    <t>TOTALS</t>
  </si>
  <si>
    <t>BUDGET</t>
  </si>
  <si>
    <t>DIFFERENCE</t>
  </si>
  <si>
    <t>Sept</t>
  </si>
  <si>
    <t>Oct</t>
  </si>
  <si>
    <t>Nov</t>
  </si>
  <si>
    <t>Dec</t>
  </si>
  <si>
    <t>Jan</t>
  </si>
  <si>
    <t>Feb</t>
  </si>
  <si>
    <t>Mar</t>
  </si>
  <si>
    <t>Apr</t>
  </si>
  <si>
    <t>Aug</t>
  </si>
  <si>
    <t>Revenues</t>
  </si>
  <si>
    <t>Expenditures</t>
  </si>
  <si>
    <t>GRAPH1</t>
  </si>
  <si>
    <t>GRAPH2</t>
  </si>
  <si>
    <t>Cash</t>
  </si>
  <si>
    <t>Tax Collections - Current</t>
  </si>
  <si>
    <t>Tax Collections - Delinquent</t>
  </si>
  <si>
    <t>Penalties &amp; Interest</t>
  </si>
  <si>
    <t>Other Local Revenue</t>
  </si>
  <si>
    <t>State Revenue - Available School Fund</t>
  </si>
  <si>
    <t>Other State Revenue</t>
  </si>
  <si>
    <t>GRAPH3</t>
  </si>
  <si>
    <t>GRAPH4</t>
  </si>
  <si>
    <t>Fiscal Year = 9/1 thru 8/31</t>
  </si>
  <si>
    <t>for 9/1 fiscal year</t>
  </si>
  <si>
    <t>for 7/1 fiscal year</t>
  </si>
  <si>
    <t xml:space="preserve">Cash </t>
  </si>
  <si>
    <t>(actual and/or projected)</t>
  </si>
  <si>
    <t xml:space="preserve">The 'CashFlow91' worksheet is for those districts that have a 9/1 - 8/31 fiscal year, and the 'CashFlow71' </t>
  </si>
  <si>
    <t>worksheet is for those districts that have a 71/ - 6/30 fiscal year.  There are corresponding graph worksheets</t>
  </si>
  <si>
    <t>the Debt Service Fund for any given year.</t>
  </si>
  <si>
    <t>for the two different fiscal years.</t>
  </si>
  <si>
    <t xml:space="preserve">based on suggestions from Tom Canby and Dr. Flathouse at TEA.  I also took the liberty of making some  </t>
  </si>
  <si>
    <t xml:space="preserve">Thanks to Gary Barker, field service agent at ESC 12 for creating the original shell.  I made some changes </t>
  </si>
  <si>
    <t>cosmetic changes to Gary's shell, adding the last two columns, and displaying the graphs.</t>
  </si>
  <si>
    <t>Omar Garcia</t>
  </si>
  <si>
    <t>ESC XIII</t>
  </si>
  <si>
    <t>Release 1.0 - March 5, 2004</t>
  </si>
  <si>
    <t>This cash flow template is designed to allow the district to create a cash flow analysis of the General Fund and</t>
  </si>
  <si>
    <t>Portion of Total State Aid Paid from the Foundation School Fund</t>
  </si>
  <si>
    <t>pymt</t>
  </si>
  <si>
    <t>percent of bal paid</t>
  </si>
  <si>
    <t>1.</t>
  </si>
  <si>
    <t>2.</t>
  </si>
  <si>
    <t>4.</t>
  </si>
  <si>
    <t>Data Entry</t>
  </si>
  <si>
    <t>Enter the portion of the district's total state aid that is paid from</t>
  </si>
  <si>
    <t xml:space="preserve">the Foundation School Fund.  This amount is located towards </t>
  </si>
  <si>
    <t>Usually, this amount does not change from month to month, but</t>
  </si>
  <si>
    <t>could change in any month, particularly in March.  Please</t>
  </si>
  <si>
    <t xml:space="preserve">review your Summary of Finances each month for possible </t>
  </si>
  <si>
    <t>replacing projected amounts with actual amounts.</t>
  </si>
  <si>
    <t>net fsf allotment</t>
  </si>
  <si>
    <t>"Transaction Date". Enter minus numbers with a 'minus'.</t>
  </si>
  <si>
    <t>Calculated number.</t>
  </si>
  <si>
    <t>changes if you are updating the cash flow analysis each month,</t>
  </si>
  <si>
    <t>If you want to have the Foundation School Fund payments automatically load onto the 'CashFlow91' or 'CashFlow71' worksheet, the cells shaded in light yellow must be completed.</t>
  </si>
  <si>
    <t>Release 2.0 - March 15, 2004</t>
  </si>
  <si>
    <t>A 'Data Entry - FSF' worksheet has been added.  Once the required data are entered, the monthly payments</t>
  </si>
  <si>
    <t>page of the district's Summary of Finances.  Enter 1, 2, or 3.</t>
  </si>
  <si>
    <t xml:space="preserve">Enter the district's payment class, which can be found on the 1st </t>
  </si>
  <si>
    <t>Each month is pre-set to equal the previous month's entry but</t>
  </si>
  <si>
    <t>any month can be over-ridden when a change does occur.</t>
  </si>
  <si>
    <r>
      <t xml:space="preserve">from the </t>
    </r>
    <r>
      <rPr>
        <b/>
        <u/>
        <sz val="10"/>
        <color indexed="10"/>
        <rFont val="Arial"/>
        <family val="2"/>
      </rPr>
      <t>F</t>
    </r>
    <r>
      <rPr>
        <b/>
        <sz val="10"/>
        <color indexed="10"/>
        <rFont val="Arial"/>
        <family val="2"/>
      </rPr>
      <t xml:space="preserve">oundation </t>
    </r>
    <r>
      <rPr>
        <b/>
        <u/>
        <sz val="10"/>
        <color indexed="10"/>
        <rFont val="Arial"/>
        <family val="2"/>
      </rPr>
      <t>S</t>
    </r>
    <r>
      <rPr>
        <b/>
        <sz val="10"/>
        <color indexed="10"/>
        <rFont val="Arial"/>
        <family val="2"/>
      </rPr>
      <t xml:space="preserve">chool </t>
    </r>
    <r>
      <rPr>
        <b/>
        <u/>
        <sz val="10"/>
        <color indexed="10"/>
        <rFont val="Arial"/>
        <family val="2"/>
      </rPr>
      <t>F</t>
    </r>
    <r>
      <rPr>
        <b/>
        <sz val="10"/>
        <color indexed="10"/>
        <rFont val="Arial"/>
        <family val="2"/>
      </rPr>
      <t>und will automatically load onto the 'CashFlow91' and 'CashFlow71' worksheets.</t>
    </r>
  </si>
  <si>
    <t>This worksheet does not have to be completed unless the user wants to have the FSF payments loaded.</t>
  </si>
  <si>
    <t>the bottom of the 1st page of the district's Summary of Finances.</t>
  </si>
  <si>
    <t>R3</t>
  </si>
  <si>
    <t>Release 3.0 - March 29, 2004</t>
  </si>
  <si>
    <t>There was a wrong cell reference in Cell L54 of the 'CashFlow91' and 'CashFlow71' worksheets.  It has been</t>
  </si>
  <si>
    <t>fixed.</t>
  </si>
  <si>
    <t>I&amp;S Debt</t>
  </si>
  <si>
    <t>(Place an X in box the left of "Projected" to change to "Actual"</t>
  </si>
  <si>
    <t>ESC12</t>
  </si>
  <si>
    <t>change entries to "Actual".</t>
  </si>
  <si>
    <t xml:space="preserve">As you reconcile each month, place a "x" in the box to the left of 'Projected" to high light the column and </t>
  </si>
  <si>
    <t xml:space="preserve"> http://www.tea.state.tx.us/school.finance/funding/sofweb7.html</t>
  </si>
  <si>
    <t>001-902</t>
  </si>
  <si>
    <t>CAYUGA ISD</t>
  </si>
  <si>
    <t>001-903</t>
  </si>
  <si>
    <t>ELKHART ISD</t>
  </si>
  <si>
    <t>001-904</t>
  </si>
  <si>
    <t>FRANKSTON ISD</t>
  </si>
  <si>
    <t>001-906</t>
  </si>
  <si>
    <t>NECHES ISD</t>
  </si>
  <si>
    <t>001-907</t>
  </si>
  <si>
    <t>PALESTINE ISD</t>
  </si>
  <si>
    <t>001-908</t>
  </si>
  <si>
    <t>WESTWOOD ISD</t>
  </si>
  <si>
    <t>001-909</t>
  </si>
  <si>
    <t>SLOCUM ISD</t>
  </si>
  <si>
    <t>002-901</t>
  </si>
  <si>
    <t>ANDREWS ISD</t>
  </si>
  <si>
    <t>003-902</t>
  </si>
  <si>
    <t>HUDSON ISD</t>
  </si>
  <si>
    <t>003-903</t>
  </si>
  <si>
    <t>LUFKIN ISD</t>
  </si>
  <si>
    <t>003-904</t>
  </si>
  <si>
    <t>HUNTINGTON ISD</t>
  </si>
  <si>
    <t>003-905</t>
  </si>
  <si>
    <t>DIBOLL ISD</t>
  </si>
  <si>
    <t>003-906</t>
  </si>
  <si>
    <t>ZAVALLA ISD</t>
  </si>
  <si>
    <t>003-907</t>
  </si>
  <si>
    <t>CENTRAL ISD</t>
  </si>
  <si>
    <t>004-901</t>
  </si>
  <si>
    <t>005-901</t>
  </si>
  <si>
    <t>ARCHER CITY ISD</t>
  </si>
  <si>
    <t>005-902</t>
  </si>
  <si>
    <t>HOLLIDAY ISD</t>
  </si>
  <si>
    <t>005-904</t>
  </si>
  <si>
    <t>WINDTHORST ISD</t>
  </si>
  <si>
    <t>006-902</t>
  </si>
  <si>
    <t>CLAUDE ISD</t>
  </si>
  <si>
    <t>007-901</t>
  </si>
  <si>
    <t>CHARLOTTE ISD</t>
  </si>
  <si>
    <t>007-902</t>
  </si>
  <si>
    <t>JOURDANTON ISD</t>
  </si>
  <si>
    <t>007-904</t>
  </si>
  <si>
    <t>LYTLE ISD</t>
  </si>
  <si>
    <t>007-905</t>
  </si>
  <si>
    <t>PLEASANTON ISD</t>
  </si>
  <si>
    <t>007-906</t>
  </si>
  <si>
    <t>POTEET ISD</t>
  </si>
  <si>
    <t>008-901</t>
  </si>
  <si>
    <t>BELLVILLE ISD</t>
  </si>
  <si>
    <t>008-902</t>
  </si>
  <si>
    <t>SEALY ISD</t>
  </si>
  <si>
    <t>008-903</t>
  </si>
  <si>
    <t>BRAZOS ISD</t>
  </si>
  <si>
    <t>009-901</t>
  </si>
  <si>
    <t>MULESHOE ISD</t>
  </si>
  <si>
    <t>010-901</t>
  </si>
  <si>
    <t>MEDINA ISD</t>
  </si>
  <si>
    <t>010-902</t>
  </si>
  <si>
    <t>BANDERA ISD</t>
  </si>
  <si>
    <t>011-901</t>
  </si>
  <si>
    <t>BASTROP ISD</t>
  </si>
  <si>
    <t>011-902</t>
  </si>
  <si>
    <t>ELGIN ISD</t>
  </si>
  <si>
    <t>011-904</t>
  </si>
  <si>
    <t>SMITHVILLE ISD</t>
  </si>
  <si>
    <t>011-905</t>
  </si>
  <si>
    <t>MCDADE ISD</t>
  </si>
  <si>
    <t>012-901</t>
  </si>
  <si>
    <t>SEYMOUR ISD</t>
  </si>
  <si>
    <t>Current Year Adjustments (Enter as positive or negative)</t>
  </si>
  <si>
    <t>013-901</t>
  </si>
  <si>
    <t>BEEVILLE ISD</t>
  </si>
  <si>
    <t>013-902</t>
  </si>
  <si>
    <t>PAWNEE ISD</t>
  </si>
  <si>
    <t>013-903</t>
  </si>
  <si>
    <t>PETTUS ISD</t>
  </si>
  <si>
    <t>013-905</t>
  </si>
  <si>
    <t>SKIDMORE-TYNAN ISD</t>
  </si>
  <si>
    <t>014-901</t>
  </si>
  <si>
    <t>ACADEMY ISD</t>
  </si>
  <si>
    <t>014-902</t>
  </si>
  <si>
    <t>BARTLETT ISD</t>
  </si>
  <si>
    <t>014-903</t>
  </si>
  <si>
    <t>BELTON ISD</t>
  </si>
  <si>
    <t>014-905</t>
  </si>
  <si>
    <t>HOLLAND ISD</t>
  </si>
  <si>
    <t>014-906</t>
  </si>
  <si>
    <t>KILLEEN ISD</t>
  </si>
  <si>
    <t>014-907</t>
  </si>
  <si>
    <t>ROGERS ISD</t>
  </si>
  <si>
    <t>014-908</t>
  </si>
  <si>
    <t>SALADO ISD</t>
  </si>
  <si>
    <t>014-909</t>
  </si>
  <si>
    <t>TEMPLE ISD</t>
  </si>
  <si>
    <t>014-910</t>
  </si>
  <si>
    <t>TROY ISD</t>
  </si>
  <si>
    <t>015-901</t>
  </si>
  <si>
    <t>ALAMO HEIGHTS ISD</t>
  </si>
  <si>
    <t>015-904</t>
  </si>
  <si>
    <t>HARLANDALE ISD</t>
  </si>
  <si>
    <t>015-905</t>
  </si>
  <si>
    <t>EDGEWOOD ISD</t>
  </si>
  <si>
    <t>015-906</t>
  </si>
  <si>
    <t>RANDOLPH FIELD ISD</t>
  </si>
  <si>
    <t>015-907</t>
  </si>
  <si>
    <t>SAN ANTONIO ISD</t>
  </si>
  <si>
    <t>015-908</t>
  </si>
  <si>
    <t>SOUTH SAN ANTONIO ISD</t>
  </si>
  <si>
    <t>015-909</t>
  </si>
  <si>
    <t>SOMERSET ISD</t>
  </si>
  <si>
    <t>015-910</t>
  </si>
  <si>
    <t>NORTH EAST ISD</t>
  </si>
  <si>
    <t>015-911</t>
  </si>
  <si>
    <t>EAST CENTRAL ISD</t>
  </si>
  <si>
    <t>015-912</t>
  </si>
  <si>
    <t>SOUTHWEST ISD</t>
  </si>
  <si>
    <t>015-913</t>
  </si>
  <si>
    <t>LACKLAND ISD</t>
  </si>
  <si>
    <t>015-914</t>
  </si>
  <si>
    <t>FT SAM HOUSTON ISD</t>
  </si>
  <si>
    <t>015-915</t>
  </si>
  <si>
    <t>NORTHSIDE ISD</t>
  </si>
  <si>
    <t>015-916</t>
  </si>
  <si>
    <t>JUDSON ISD</t>
  </si>
  <si>
    <t>015-917</t>
  </si>
  <si>
    <t>SOUTHSIDE ISD</t>
  </si>
  <si>
    <t>016-901</t>
  </si>
  <si>
    <t>JOHNSON CITY ISD</t>
  </si>
  <si>
    <t>016-902</t>
  </si>
  <si>
    <t>BLANCO ISD</t>
  </si>
  <si>
    <t>017-901</t>
  </si>
  <si>
    <t>BORDEN COUNTY ISD</t>
  </si>
  <si>
    <t>018-901</t>
  </si>
  <si>
    <t>CLIFTON ISD</t>
  </si>
  <si>
    <t>018-902</t>
  </si>
  <si>
    <t>MERIDIAN ISD</t>
  </si>
  <si>
    <t>018-903</t>
  </si>
  <si>
    <t>MORGAN ISD</t>
  </si>
  <si>
    <t>018-904</t>
  </si>
  <si>
    <t>VALLEY MILLS ISD</t>
  </si>
  <si>
    <t>018-905</t>
  </si>
  <si>
    <t>WALNUT SPRINGS ISD</t>
  </si>
  <si>
    <t>018-906</t>
  </si>
  <si>
    <t>IREDELL ISD</t>
  </si>
  <si>
    <t>018-907</t>
  </si>
  <si>
    <t>KOPPERL ISD</t>
  </si>
  <si>
    <t>018-908</t>
  </si>
  <si>
    <t>CRANFILLS GAP ISD</t>
  </si>
  <si>
    <t>019-901</t>
  </si>
  <si>
    <t>DEKALB ISD</t>
  </si>
  <si>
    <t>019-902</t>
  </si>
  <si>
    <t>HOOKS ISD</t>
  </si>
  <si>
    <t>019-903</t>
  </si>
  <si>
    <t>MAUD ISD</t>
  </si>
  <si>
    <t>019-905</t>
  </si>
  <si>
    <t>NEW BOSTON ISD</t>
  </si>
  <si>
    <t>019-906</t>
  </si>
  <si>
    <t>REDWATER ISD</t>
  </si>
  <si>
    <t>019-907</t>
  </si>
  <si>
    <t>TEXARKANA ISD</t>
  </si>
  <si>
    <t>019-908</t>
  </si>
  <si>
    <t>LIBERTY-EYLAU ISD</t>
  </si>
  <si>
    <t>019-909</t>
  </si>
  <si>
    <t>SIMMS ISD</t>
  </si>
  <si>
    <t>019-910</t>
  </si>
  <si>
    <t>MALTA ISD</t>
  </si>
  <si>
    <t>019-911</t>
  </si>
  <si>
    <t>RED LICK ISD</t>
  </si>
  <si>
    <t>019-912</t>
  </si>
  <si>
    <t>PLEASANT GROVE ISD</t>
  </si>
  <si>
    <t>019-913</t>
  </si>
  <si>
    <t>HUBBARD ISD</t>
  </si>
  <si>
    <t>019-914</t>
  </si>
  <si>
    <t>LEARY ISD</t>
  </si>
  <si>
    <t>020-901</t>
  </si>
  <si>
    <t>ALVIN ISD</t>
  </si>
  <si>
    <t>020-902</t>
  </si>
  <si>
    <t>ANGLETON ISD</t>
  </si>
  <si>
    <t>020-904</t>
  </si>
  <si>
    <t>DANBURY ISD</t>
  </si>
  <si>
    <t>020-905</t>
  </si>
  <si>
    <t>BRAZOSPORT ISD</t>
  </si>
  <si>
    <t>020-906</t>
  </si>
  <si>
    <t>SWEENY ISD</t>
  </si>
  <si>
    <t>020-907</t>
  </si>
  <si>
    <t>COLUMBIA-BRAZORIA ISD</t>
  </si>
  <si>
    <t>020-908</t>
  </si>
  <si>
    <t>PEARLAND ISD</t>
  </si>
  <si>
    <t>020-910</t>
  </si>
  <si>
    <t>DAMON ISD</t>
  </si>
  <si>
    <t>021-901</t>
  </si>
  <si>
    <t>COLLEGE STATION ISD</t>
  </si>
  <si>
    <t>021-902</t>
  </si>
  <si>
    <t>BRYAN ISD</t>
  </si>
  <si>
    <t>022-004</t>
  </si>
  <si>
    <t>TERLINGUA CSD</t>
  </si>
  <si>
    <t>022-901</t>
  </si>
  <si>
    <t>ALPINE ISD</t>
  </si>
  <si>
    <t>022-902</t>
  </si>
  <si>
    <t>MARATHON ISD</t>
  </si>
  <si>
    <t>022-903</t>
  </si>
  <si>
    <t>SAN VICENTE ISD</t>
  </si>
  <si>
    <t>023-902</t>
  </si>
  <si>
    <t>SILVERTON ISD</t>
  </si>
  <si>
    <t>024-901</t>
  </si>
  <si>
    <t>BROOKS COUNTY ISD</t>
  </si>
  <si>
    <t>025-901</t>
  </si>
  <si>
    <t>BANGS ISD</t>
  </si>
  <si>
    <t>025-902</t>
  </si>
  <si>
    <t>BROWNWOOD ISD</t>
  </si>
  <si>
    <t>025-904</t>
  </si>
  <si>
    <t>BLANKET ISD</t>
  </si>
  <si>
    <t>025-905</t>
  </si>
  <si>
    <t>MAY ISD</t>
  </si>
  <si>
    <t>025-906</t>
  </si>
  <si>
    <t>ZEPHYR ISD</t>
  </si>
  <si>
    <t>025-908</t>
  </si>
  <si>
    <t>BROOKESMITH ISD</t>
  </si>
  <si>
    <t>025-909</t>
  </si>
  <si>
    <t>EARLY ISD</t>
  </si>
  <si>
    <t>026-901</t>
  </si>
  <si>
    <t>CALDWELL ISD</t>
  </si>
  <si>
    <t>026-902</t>
  </si>
  <si>
    <t>SOMERVILLE ISD</t>
  </si>
  <si>
    <t>026-903</t>
  </si>
  <si>
    <t>SNOOK ISD</t>
  </si>
  <si>
    <t>027-903</t>
  </si>
  <si>
    <t>027-904</t>
  </si>
  <si>
    <t>MARBLE FALLS ISD</t>
  </si>
  <si>
    <t>028-902</t>
  </si>
  <si>
    <t>LOCKHART ISD</t>
  </si>
  <si>
    <t>028-903</t>
  </si>
  <si>
    <t>LULING ISD</t>
  </si>
  <si>
    <t>028-906</t>
  </si>
  <si>
    <t>PRAIRIE LEA ISD</t>
  </si>
  <si>
    <t>029-901</t>
  </si>
  <si>
    <t>030-901</t>
  </si>
  <si>
    <t>CROSS PLAINS ISD</t>
  </si>
  <si>
    <t>030-902</t>
  </si>
  <si>
    <t>030-903</t>
  </si>
  <si>
    <t>BAIRD ISD</t>
  </si>
  <si>
    <t>030-906</t>
  </si>
  <si>
    <t>EULA ISD</t>
  </si>
  <si>
    <t>031-901</t>
  </si>
  <si>
    <t>BROWNSVILLE ISD</t>
  </si>
  <si>
    <t>031-903</t>
  </si>
  <si>
    <t>031-905</t>
  </si>
  <si>
    <t>LA FERIA ISD</t>
  </si>
  <si>
    <t>031-906</t>
  </si>
  <si>
    <t>031-909</t>
  </si>
  <si>
    <t>POINT ISABEL ISD</t>
  </si>
  <si>
    <t>031-911</t>
  </si>
  <si>
    <t>RIO HONDO ISD</t>
  </si>
  <si>
    <t>031-912</t>
  </si>
  <si>
    <t>031-913</t>
  </si>
  <si>
    <t>SANTA MARIA ISD</t>
  </si>
  <si>
    <t>031-914</t>
  </si>
  <si>
    <t>SANTA ROSA ISD</t>
  </si>
  <si>
    <t>032-902</t>
  </si>
  <si>
    <t>PITTSBURG ISD</t>
  </si>
  <si>
    <t>033-901</t>
  </si>
  <si>
    <t>Allocation from Available School Fund   (Per Capita)</t>
  </si>
  <si>
    <t>GROOM ISD</t>
  </si>
  <si>
    <t>033-902</t>
  </si>
  <si>
    <t>PANHANDLE ISD</t>
  </si>
  <si>
    <t>033-904</t>
  </si>
  <si>
    <t>WHITE DEER ISD</t>
  </si>
  <si>
    <t>034-901</t>
  </si>
  <si>
    <t>ATLANTA ISD</t>
  </si>
  <si>
    <t>034-902</t>
  </si>
  <si>
    <t>AVINGER ISD</t>
  </si>
  <si>
    <t>034-903</t>
  </si>
  <si>
    <t>HUGHES SPRINGS ISD</t>
  </si>
  <si>
    <t>034-905</t>
  </si>
  <si>
    <t>034-906</t>
  </si>
  <si>
    <t>MCLEOD ISD</t>
  </si>
  <si>
    <t>034-907</t>
  </si>
  <si>
    <t>QUEEN CITY ISD</t>
  </si>
  <si>
    <t>034-909</t>
  </si>
  <si>
    <t>BLOOMBURG ISD</t>
  </si>
  <si>
    <t>035-901</t>
  </si>
  <si>
    <t>DIMMITT ISD</t>
  </si>
  <si>
    <t>035-902</t>
  </si>
  <si>
    <t>HART ISD</t>
  </si>
  <si>
    <t>035-903</t>
  </si>
  <si>
    <t>NAZARETH ISD</t>
  </si>
  <si>
    <t>036-901</t>
  </si>
  <si>
    <t>ANAHUAC ISD</t>
  </si>
  <si>
    <t>036-902</t>
  </si>
  <si>
    <t>BARBERS HILL ISD</t>
  </si>
  <si>
    <t>036-903</t>
  </si>
  <si>
    <t>EAST CHAMBERS ISD</t>
  </si>
  <si>
    <t>037-901</t>
  </si>
  <si>
    <t>ALTO ISD</t>
  </si>
  <si>
    <t>037-904</t>
  </si>
  <si>
    <t>JACKSONVILLE ISD</t>
  </si>
  <si>
    <t>037-907</t>
  </si>
  <si>
    <t>RUSK ISD</t>
  </si>
  <si>
    <t>037-908</t>
  </si>
  <si>
    <t>NEW SUMMERFIELD ISD</t>
  </si>
  <si>
    <t>037-909</t>
  </si>
  <si>
    <t>WELLS ISD</t>
  </si>
  <si>
    <t>038-901</t>
  </si>
  <si>
    <t>CHILDRESS ISD</t>
  </si>
  <si>
    <t>039-902</t>
  </si>
  <si>
    <t>HENRIETTA ISD</t>
  </si>
  <si>
    <t>039-903</t>
  </si>
  <si>
    <t>039-904</t>
  </si>
  <si>
    <t>BELLEVUE ISD</t>
  </si>
  <si>
    <t>039-905</t>
  </si>
  <si>
    <t>MIDWAY ISD</t>
  </si>
  <si>
    <t>040-901</t>
  </si>
  <si>
    <t>MORTON ISD</t>
  </si>
  <si>
    <t>040-902</t>
  </si>
  <si>
    <t>041-901</t>
  </si>
  <si>
    <t>BRONTE ISD</t>
  </si>
  <si>
    <t>041-902</t>
  </si>
  <si>
    <t>ROBERT LEE ISD</t>
  </si>
  <si>
    <t>042-901</t>
  </si>
  <si>
    <t>COLEMAN ISD</t>
  </si>
  <si>
    <t>042-903</t>
  </si>
  <si>
    <t>SANTA ANNA ISD</t>
  </si>
  <si>
    <t>042-905</t>
  </si>
  <si>
    <t>043-901</t>
  </si>
  <si>
    <t>ALLEN ISD</t>
  </si>
  <si>
    <t>043-902</t>
  </si>
  <si>
    <t>ANNA ISD</t>
  </si>
  <si>
    <t>043-903</t>
  </si>
  <si>
    <t>CELINA ISD</t>
  </si>
  <si>
    <t>043-904</t>
  </si>
  <si>
    <t>FARMERSVILLE ISD</t>
  </si>
  <si>
    <t>043-905</t>
  </si>
  <si>
    <t>FRISCO ISD</t>
  </si>
  <si>
    <t>Federal Funds (Food Service)</t>
  </si>
  <si>
    <t>Federal Funds (Other)</t>
  </si>
  <si>
    <t>Federal Funds (Food Service) Acct Codes # 240-5921 &amp; 240-5922</t>
  </si>
  <si>
    <t>043-907</t>
  </si>
  <si>
    <t>MCKINNEY ISD</t>
  </si>
  <si>
    <t>043-908</t>
  </si>
  <si>
    <t>MELISSA ISD</t>
  </si>
  <si>
    <t>043-910</t>
  </si>
  <si>
    <t>PLANO ISD</t>
  </si>
  <si>
    <t>043-911</t>
  </si>
  <si>
    <t>PRINCETON ISD</t>
  </si>
  <si>
    <t>043-912</t>
  </si>
  <si>
    <t>PROSPER ISD</t>
  </si>
  <si>
    <t>043-914</t>
  </si>
  <si>
    <t>WYLIE ISD</t>
  </si>
  <si>
    <t>043-917</t>
  </si>
  <si>
    <t>BLUE RIDGE ISD</t>
  </si>
  <si>
    <t>043-918</t>
  </si>
  <si>
    <t>COMMUNITY ISD</t>
  </si>
  <si>
    <t>043-919</t>
  </si>
  <si>
    <t>LOVEJOY ISD</t>
  </si>
  <si>
    <t>044-902</t>
  </si>
  <si>
    <t>WELLINGTON ISD</t>
  </si>
  <si>
    <t>045-902</t>
  </si>
  <si>
    <t>COLUMBUS ISD</t>
  </si>
  <si>
    <t>045-903</t>
  </si>
  <si>
    <t>045-905</t>
  </si>
  <si>
    <t>WEIMAR ISD</t>
  </si>
  <si>
    <t>046-901</t>
  </si>
  <si>
    <t>NEW BRAUNFELS ISD</t>
  </si>
  <si>
    <t>046-902</t>
  </si>
  <si>
    <t>COMAL ISD</t>
  </si>
  <si>
    <t>047-901</t>
  </si>
  <si>
    <t>COMANCHE ISD</t>
  </si>
  <si>
    <t>047-902</t>
  </si>
  <si>
    <t>DE LEON ISD</t>
  </si>
  <si>
    <t>047-903</t>
  </si>
  <si>
    <t>GUSTINE ISD</t>
  </si>
  <si>
    <t>047-905</t>
  </si>
  <si>
    <t>SIDNEY ISD</t>
  </si>
  <si>
    <t>048-901</t>
  </si>
  <si>
    <t>048-903</t>
  </si>
  <si>
    <t>PAINT ROCK ISD</t>
  </si>
  <si>
    <t>049-901</t>
  </si>
  <si>
    <t>GAINESVILLE ISD</t>
  </si>
  <si>
    <t>049-902</t>
  </si>
  <si>
    <t>MUENSTER ISD</t>
  </si>
  <si>
    <t>049-903</t>
  </si>
  <si>
    <t>VALLEY VIEW ISD</t>
  </si>
  <si>
    <t>049-905</t>
  </si>
  <si>
    <t>CALLISBURG ISD</t>
  </si>
  <si>
    <t>049-906</t>
  </si>
  <si>
    <t>ERA ISD</t>
  </si>
  <si>
    <t>049-907</t>
  </si>
  <si>
    <t>LINDSAY ISD</t>
  </si>
  <si>
    <t>049-908</t>
  </si>
  <si>
    <t>WALNUT BEND ISD</t>
  </si>
  <si>
    <t>049-909</t>
  </si>
  <si>
    <t>SIVELLS BEND ISD</t>
  </si>
  <si>
    <t>050-901</t>
  </si>
  <si>
    <t>EVANT ISD</t>
  </si>
  <si>
    <t>050-902</t>
  </si>
  <si>
    <t>GATESVILLE ISD</t>
  </si>
  <si>
    <t>050-904</t>
  </si>
  <si>
    <t>OGLESBY ISD</t>
  </si>
  <si>
    <t>050-909</t>
  </si>
  <si>
    <t>JONESBORO ISD</t>
  </si>
  <si>
    <t>050-910</t>
  </si>
  <si>
    <t>COPPERAS COVE ISD</t>
  </si>
  <si>
    <t>051-901</t>
  </si>
  <si>
    <t>PADUCAH ISD</t>
  </si>
  <si>
    <t>052-901</t>
  </si>
  <si>
    <t>CRANE ISD</t>
  </si>
  <si>
    <t>053-001</t>
  </si>
  <si>
    <t>054-901</t>
  </si>
  <si>
    <t>054-902</t>
  </si>
  <si>
    <t>LORENZO ISD</t>
  </si>
  <si>
    <t>054-903</t>
  </si>
  <si>
    <t>RALLS ISD</t>
  </si>
  <si>
    <t>055-901</t>
  </si>
  <si>
    <t>CULBERSON COUNTY-ALLAMOORE ISD</t>
  </si>
  <si>
    <t>056-901</t>
  </si>
  <si>
    <t>DALHART ISD</t>
  </si>
  <si>
    <t>056-902</t>
  </si>
  <si>
    <t>TEXLINE ISD</t>
  </si>
  <si>
    <t>057-903</t>
  </si>
  <si>
    <t>CARROLLTON-FARMERS BRANCH ISD</t>
  </si>
  <si>
    <t>057-904</t>
  </si>
  <si>
    <t>CEDAR HILL ISD</t>
  </si>
  <si>
    <t>057-905</t>
  </si>
  <si>
    <t>DALLAS ISD</t>
  </si>
  <si>
    <t>057-906</t>
  </si>
  <si>
    <t>DESOTO ISD</t>
  </si>
  <si>
    <t>057-907</t>
  </si>
  <si>
    <t>DUNCANVILLE ISD</t>
  </si>
  <si>
    <t>057-909</t>
  </si>
  <si>
    <t>GARLAND ISD</t>
  </si>
  <si>
    <t>057-910</t>
  </si>
  <si>
    <t>GRAND PRAIRIE ISD</t>
  </si>
  <si>
    <t>057-911</t>
  </si>
  <si>
    <t>HIGHLAND PARK ISD</t>
  </si>
  <si>
    <t>057-912</t>
  </si>
  <si>
    <t>IRVING ISD</t>
  </si>
  <si>
    <t>057-913</t>
  </si>
  <si>
    <t>LANCASTER ISD</t>
  </si>
  <si>
    <t>057-914</t>
  </si>
  <si>
    <t>MESQUITE ISD</t>
  </si>
  <si>
    <t>057-916</t>
  </si>
  <si>
    <t>RICHARDSON ISD</t>
  </si>
  <si>
    <t>057-919</t>
  </si>
  <si>
    <t>SUNNYVALE ISD</t>
  </si>
  <si>
    <t>057-922</t>
  </si>
  <si>
    <t>COPPELL ISD</t>
  </si>
  <si>
    <t>058-902</t>
  </si>
  <si>
    <t>DAWSON ISD</t>
  </si>
  <si>
    <t>058-905</t>
  </si>
  <si>
    <t>KLONDIKE ISD</t>
  </si>
  <si>
    <t>058-906</t>
  </si>
  <si>
    <t>LAMESA ISD</t>
  </si>
  <si>
    <t>058-909</t>
  </si>
  <si>
    <t>SANDS CISD</t>
  </si>
  <si>
    <t>059-901</t>
  </si>
  <si>
    <t>HEREFORD ISD</t>
  </si>
  <si>
    <t>059-902</t>
  </si>
  <si>
    <t>WALCOTT ISD</t>
  </si>
  <si>
    <t>060-902</t>
  </si>
  <si>
    <t>COOPER ISD</t>
  </si>
  <si>
    <t>060-914</t>
  </si>
  <si>
    <t>FANNINDEL ISD</t>
  </si>
  <si>
    <t>061-901</t>
  </si>
  <si>
    <t>DENTON ISD</t>
  </si>
  <si>
    <t>061-902</t>
  </si>
  <si>
    <t>LEWISVILLE ISD</t>
  </si>
  <si>
    <t>061-903</t>
  </si>
  <si>
    <t>PILOT POINT ISD</t>
  </si>
  <si>
    <t>061-905</t>
  </si>
  <si>
    <t>KRUM ISD</t>
  </si>
  <si>
    <t>061-906</t>
  </si>
  <si>
    <t>PONDER ISD</t>
  </si>
  <si>
    <t>061-907</t>
  </si>
  <si>
    <t>AUBREY ISD</t>
  </si>
  <si>
    <t>061-908</t>
  </si>
  <si>
    <t>SANGER ISD</t>
  </si>
  <si>
    <t>061-910</t>
  </si>
  <si>
    <t>ARGYLE ISD</t>
  </si>
  <si>
    <t>061-911</t>
  </si>
  <si>
    <t>NORTHWEST ISD</t>
  </si>
  <si>
    <t>061-912</t>
  </si>
  <si>
    <t>PINEYWOODS COMMUNITY ACADEMY</t>
  </si>
  <si>
    <t>POR VIDA ACADEMY</t>
  </si>
  <si>
    <t>GEORGE GERVIN ACADEMY</t>
  </si>
  <si>
    <t>M&amp;O Debt</t>
  </si>
  <si>
    <t>State Revenue - Underpayment</t>
  </si>
  <si>
    <t>Interest and Sinking Fund</t>
  </si>
  <si>
    <t xml:space="preserve">   Total Receipts</t>
  </si>
  <si>
    <t xml:space="preserve">   Total Disbursements</t>
  </si>
  <si>
    <t>Capital Projects Fund</t>
  </si>
  <si>
    <t>Capital Project Disbursements</t>
  </si>
  <si>
    <t>State Revenue</t>
  </si>
  <si>
    <t>Federal Revenue</t>
  </si>
  <si>
    <t>Local Revenue - (Member Payments)</t>
  </si>
  <si>
    <t>Beginning M&amp;O Cash Balance in General Ledger</t>
  </si>
  <si>
    <t>Beginning I&amp;S Cash Balance in General Ledger</t>
  </si>
  <si>
    <t>Ending M&amp;O Cash Balance</t>
  </si>
  <si>
    <t>Ending I&amp;S Cash Balance</t>
  </si>
  <si>
    <t>Beginning Capital Projects Cash Balance in General Ledger</t>
  </si>
  <si>
    <t>Beginning Coop Cash Balance in General Ledger</t>
  </si>
  <si>
    <t>Ending Capital Projects Cash Balance</t>
  </si>
  <si>
    <t>Ending Coop Cash Balance</t>
  </si>
  <si>
    <t>M&amp;O and Special Revenue Funds</t>
  </si>
  <si>
    <t xml:space="preserve">Coops Fiscal Agent Funds </t>
  </si>
  <si>
    <t>Ending Cash Grand Total</t>
  </si>
  <si>
    <t>Estimated Days of Cash on Hand</t>
  </si>
  <si>
    <t>Projected Fund Balance</t>
  </si>
  <si>
    <t>Prior Year Fund Balance</t>
  </si>
  <si>
    <t>Estimated Current Year (Over)/Under Payment</t>
  </si>
  <si>
    <t>Current Year Revenue</t>
  </si>
  <si>
    <t>Current Year Expenses</t>
  </si>
  <si>
    <t>Current Cash</t>
  </si>
  <si>
    <t>Three Month Average of Expenditures</t>
  </si>
  <si>
    <t>Daily Expenditures</t>
  </si>
  <si>
    <t>Prior Year Over/(Under) Payment</t>
  </si>
  <si>
    <t>Cody Harvey</t>
  </si>
  <si>
    <t>charvey@esc12.net</t>
  </si>
  <si>
    <t>Nick West</t>
  </si>
  <si>
    <t>ESC 12</t>
  </si>
  <si>
    <t>nwest@esc12.net</t>
  </si>
  <si>
    <t>https://tealprod.tea.state.tx.us/fsp/Reports/ReportSelection.aspx</t>
  </si>
  <si>
    <t>Add your Budgeted Receipts and Disbursements in the blue highlighted column.</t>
  </si>
  <si>
    <t>Be sure to check the TEA "Foundation Payment Schedule" Web Site</t>
  </si>
  <si>
    <t>monthly and update your district's foundation and available payments.</t>
  </si>
  <si>
    <t>Make sure that your foundation payments mtach the most recent foundation payment schedule.</t>
  </si>
  <si>
    <r>
      <t xml:space="preserve">Determine your </t>
    </r>
    <r>
      <rPr>
        <b/>
        <i/>
        <sz val="12"/>
        <color indexed="12"/>
        <rFont val="Arial"/>
        <family val="2"/>
      </rPr>
      <t xml:space="preserve">Beginning Cash Balance </t>
    </r>
    <r>
      <rPr>
        <b/>
        <sz val="12"/>
        <color indexed="12"/>
        <rFont val="Arial"/>
        <family val="2"/>
      </rPr>
      <t>for September/July and add "projected" revenues and expenses.</t>
    </r>
  </si>
  <si>
    <t>Release 2.0 2/29/2024</t>
  </si>
  <si>
    <t>ROCKPORT-FULTON ISD</t>
  </si>
  <si>
    <t>ST MARY'S ACADEMY CHARTER SCHOOL</t>
  </si>
  <si>
    <t>RICHARD MILBURN ALTER HIGH SCHOOL (KILLEEN)</t>
  </si>
  <si>
    <t>PRIORITY CHARTER SCHOOLS</t>
  </si>
  <si>
    <t>ORENDA CHARTER SCHOOL</t>
  </si>
  <si>
    <t>NEW FRONTIERS PUBLIC SCHOOLS INC</t>
  </si>
  <si>
    <t>LEGACY TRADITIONAL SCHOOLS - TEXAS</t>
  </si>
  <si>
    <t>INSPIRE ACADEMIES</t>
  </si>
  <si>
    <t>POSITIVE SOLUTIONS CHARTER SCHOOL</t>
  </si>
  <si>
    <t>HERITAGE ACADEMY</t>
  </si>
  <si>
    <t>JUBILEE ACADEMIES</t>
  </si>
  <si>
    <t>LIGHTHOUSE PUBLIC SCHOOLS</t>
  </si>
  <si>
    <t>SCHOOL OF SCIENCE AND TECHNOLOGY</t>
  </si>
  <si>
    <t>HARMONY PUBLIC SCHOOLS - SOUTH TEXAS</t>
  </si>
  <si>
    <t>SOMERSET ACADEMIES OF TEXAS</t>
  </si>
  <si>
    <t>015-831</t>
  </si>
  <si>
    <t>SCHOOL OF SCIENCE AND TECHNOLOGY DISCOVERY</t>
  </si>
  <si>
    <t>015-833</t>
  </si>
  <si>
    <t>HENRY FORD ACADEMY ALAMEDA SCHOOL FOR ART + DESIGN</t>
  </si>
  <si>
    <t>015-834</t>
  </si>
  <si>
    <t>BASIS TEXAS</t>
  </si>
  <si>
    <t>015-835</t>
  </si>
  <si>
    <t>GREAT HEARTS TEXAS</t>
  </si>
  <si>
    <t>015-836</t>
  </si>
  <si>
    <t>ELEANOR KOLITZ HEBREW LANGUAGE ACADEMY</t>
  </si>
  <si>
    <t>015-838</t>
  </si>
  <si>
    <t>COMPASS ROSE PUBLIC SCHOOLS</t>
  </si>
  <si>
    <t>015-839</t>
  </si>
  <si>
    <t>PROMESA ACADEMY CHARTER SCHOOL</t>
  </si>
  <si>
    <t>015-840</t>
  </si>
  <si>
    <t>SAN ANTONIO PREPARATORY SCHOOLS</t>
  </si>
  <si>
    <t>015-841</t>
  </si>
  <si>
    <t>THE GATHERING PLACE</t>
  </si>
  <si>
    <t>015-842</t>
  </si>
  <si>
    <t>ROYAL PUBLIC SCHOOLS</t>
  </si>
  <si>
    <t>015-843</t>
  </si>
  <si>
    <t>PRELUDE PREPARATORY CHARTER SCHOOL</t>
  </si>
  <si>
    <t>015-844</t>
  </si>
  <si>
    <t>ESSENCE PREPARATORY CHARTER SCHOOL</t>
  </si>
  <si>
    <t>REG XX EDUCATION SERVICE CENTER</t>
  </si>
  <si>
    <t>019-000</t>
  </si>
  <si>
    <t>BRAZOS SCHOOL FOR INQUIRY &amp; CREATIVITY</t>
  </si>
  <si>
    <t>021-805</t>
  </si>
  <si>
    <t>ARROW ACADEMY</t>
  </si>
  <si>
    <t>031-505</t>
  </si>
  <si>
    <t>UNIVERSITY OF TEXAS RIO GRANDE VALLEY</t>
  </si>
  <si>
    <t>PETROLIA CISD</t>
  </si>
  <si>
    <t>043-801</t>
  </si>
  <si>
    <t>IMAGINE INTERNATIONAL ACADEMY OF NORTH TEXAS</t>
  </si>
  <si>
    <t>043-802</t>
  </si>
  <si>
    <t>LONE STAR LANGUAGE ACADEMY</t>
  </si>
  <si>
    <t>CROCKETT COUNTY CONSOLIDATED CSD</t>
  </si>
  <si>
    <t>PEGASUS SCHOOL OF LIBERAL ARTS AND SCIENCES</t>
  </si>
  <si>
    <t>UPLIFT EDUCATION</t>
  </si>
  <si>
    <t>TEXANS CAN ACADEMIES</t>
  </si>
  <si>
    <t>ADVANTAGE ACADEMY</t>
  </si>
  <si>
    <t>ACADEMY FOR ACADEMIC EXCELLENCE</t>
  </si>
  <si>
    <t>A W BROWN LEADERSHIP ACADEMY</t>
  </si>
  <si>
    <t>NOVA ACADEMY SOUTHEAST</t>
  </si>
  <si>
    <t>WINFREE ACADEMY CHARTER SCHOOLS</t>
  </si>
  <si>
    <t>EDUCATION CENTER INTERNATIONAL ACADEMY</t>
  </si>
  <si>
    <t>EVOLUTION ACADEMY CHARTER SCHOOL</t>
  </si>
  <si>
    <t>RICHLAND COLLEGIATE HIGH SCHOOL</t>
  </si>
  <si>
    <t>057-841</t>
  </si>
  <si>
    <t>CITYSCAPE SCHOOLS</t>
  </si>
  <si>
    <t>057-844</t>
  </si>
  <si>
    <t>MANARA ACADEMY</t>
  </si>
  <si>
    <t>057-845</t>
  </si>
  <si>
    <t>UME PREPARATORY ACADEMY</t>
  </si>
  <si>
    <t>057-846</t>
  </si>
  <si>
    <t>LEGACY PREPARATORY</t>
  </si>
  <si>
    <t>057-847</t>
  </si>
  <si>
    <t>VILLAGE TECH SCHOOLS</t>
  </si>
  <si>
    <t>057-848</t>
  </si>
  <si>
    <t>INTERNATIONAL LEADERSHIP OF TEXAS (ILTEXAS)</t>
  </si>
  <si>
    <t>057-850</t>
  </si>
  <si>
    <t>PIONEER TECHNOLOGY &amp; ARTS ACADEMY</t>
  </si>
  <si>
    <t>057-851</t>
  </si>
  <si>
    <t>BRIDGEWAY PREPARATORY ACADEMY</t>
  </si>
  <si>
    <t>NORTH TEXAS COLLEGIATE ACADEMY</t>
  </si>
  <si>
    <t>061-804</t>
  </si>
  <si>
    <t>LEADERSHIP PREP SCHOOL</t>
  </si>
  <si>
    <t>061-805</t>
  </si>
  <si>
    <t>TRIVIUM ACADEMY</t>
  </si>
  <si>
    <t>068-802</t>
  </si>
  <si>
    <t>COMPASS ACADEMY CHARTER SCHOOL</t>
  </si>
  <si>
    <t>FAITH FAMILY ACADEMY</t>
  </si>
  <si>
    <t>BURNHAM WOOD CHARTER SCHOOL DISTRICT</t>
  </si>
  <si>
    <t>TRIUMPH PUBLIC HIGH SCHOOLS-EL PASO</t>
  </si>
  <si>
    <t>HARMONY PUBLIC SCHOOLS - WEST TEXAS</t>
  </si>
  <si>
    <t>071-807</t>
  </si>
  <si>
    <t>LA FE PREPARATORY SCHOOL</t>
  </si>
  <si>
    <t>071-809</t>
  </si>
  <si>
    <t>VISTA DEL FUTURO CHARTER SCHOOL</t>
  </si>
  <si>
    <t>071-810</t>
  </si>
  <si>
    <t>EL PASO LEADERSHIP ACADEMY</t>
  </si>
  <si>
    <t>REG XIX EDUCATION SERVICE CENTER</t>
  </si>
  <si>
    <t>PREMIER HIGH SCHOOLS</t>
  </si>
  <si>
    <t>STEPHENVILLE ISD</t>
  </si>
  <si>
    <t>FLOYDADA COLLEGIATE ISD</t>
  </si>
  <si>
    <t>084-804</t>
  </si>
  <si>
    <t>AMBASSADORS PREPARATORY ACADEMY</t>
  </si>
  <si>
    <t>REG VII EDUCATION SERVICE CENTER</t>
  </si>
  <si>
    <t>101-000</t>
  </si>
  <si>
    <t>HARRIS COUNTY DEPT OF ED</t>
  </si>
  <si>
    <t>ARISTOI CLASSICAL ACADEMY</t>
  </si>
  <si>
    <t>RAUL YZAGUIRRE SCHOOLS FOR SUCCESS</t>
  </si>
  <si>
    <t>ACADEMY OF ACCELERATED LEARNING INC</t>
  </si>
  <si>
    <t>EXCEL ACADEMY</t>
  </si>
  <si>
    <t>THE VARNETT PUBLIC SCHOOL</t>
  </si>
  <si>
    <t>ALIEF MONTESSORI COMMUNITY SCHOOL</t>
  </si>
  <si>
    <t>AMIGOS POR VIDA-FRIENDS FOR LIFE PUB CHTR SCH</t>
  </si>
  <si>
    <t>SOUTHWEST PUBLIC SCHOOLS</t>
  </si>
  <si>
    <t>TWO DIMENSIONS PREPARATORY ACADEMY</t>
  </si>
  <si>
    <t>YES PREP PUBLIC SCHOOLS INC</t>
  </si>
  <si>
    <t>HARMONY PUBLIC SCHOOLS - HOUSTON SOUTH</t>
  </si>
  <si>
    <t>BEATRICE MAYES INSTITUTE CHARTER SCHOOL</t>
  </si>
  <si>
    <t>ACCELERATED INTERMEDIATE ACADEMY</t>
  </si>
  <si>
    <t>BAKERRIPLEY COMMUNITY SCHOOLS</t>
  </si>
  <si>
    <t>MEYERPARK CHARTER</t>
  </si>
  <si>
    <t>HARMONY PUBLIC SCHOOLS - HOUSTON NORTH</t>
  </si>
  <si>
    <t>STEP CHARTER SCHOOL</t>
  </si>
  <si>
    <t>101-861</t>
  </si>
  <si>
    <t>THE RHODES SCHOOL FOR PERFORMING ARTS</t>
  </si>
  <si>
    <t>101-862</t>
  </si>
  <si>
    <t>HARMONY PUBLIC SCHOOLS - HOUSTON WEST</t>
  </si>
  <si>
    <t>101-864</t>
  </si>
  <si>
    <t>THE LAWSON ACADEMY</t>
  </si>
  <si>
    <t>101-868</t>
  </si>
  <si>
    <t>THE PRO-VISION ACADEMY</t>
  </si>
  <si>
    <t>101-870</t>
  </si>
  <si>
    <t>BETA ACADEMY</t>
  </si>
  <si>
    <t>101-871</t>
  </si>
  <si>
    <t>A+ UNLIMITED POTENTIAL</t>
  </si>
  <si>
    <t>101-872</t>
  </si>
  <si>
    <t>ETOILE ACADEMY CHARTER SCHOOL</t>
  </si>
  <si>
    <t>101-873</t>
  </si>
  <si>
    <t>YELLOWSTONE COLLEGE PREPARATORY</t>
  </si>
  <si>
    <t>101-874</t>
  </si>
  <si>
    <t>LEGACY SCHOOL OF SPORT SCIENCES</t>
  </si>
  <si>
    <t>101-875</t>
  </si>
  <si>
    <t>BLOOM ACADEMY CHARTER SCHOOL</t>
  </si>
  <si>
    <t>101-876</t>
  </si>
  <si>
    <t>REVE PREPARATORY CHARTER SCHOOL</t>
  </si>
  <si>
    <t>101-877</t>
  </si>
  <si>
    <t>ELEVATE COLLEGIATE CHARTER SCHOOL</t>
  </si>
  <si>
    <t>101-878</t>
  </si>
  <si>
    <t>HOUSTON CLASSICAL CHARTER SCHOOL</t>
  </si>
  <si>
    <t>REG IV EDUCATION SERVICE CENTER</t>
  </si>
  <si>
    <t>105-803</t>
  </si>
  <si>
    <t>KI CHARTER</t>
  </si>
  <si>
    <t>105-804</t>
  </si>
  <si>
    <t>DORAL ACADEMY OF TEXAS</t>
  </si>
  <si>
    <t>HORIZON MONTESSORI PUBLIC SCHOOLS</t>
  </si>
  <si>
    <t>TRIUMPH PUBLIC HIGH SCHOOLS-RIO GRANDE VALLEY</t>
  </si>
  <si>
    <t>IDEA PUBLIC SCHOOLS</t>
  </si>
  <si>
    <t>108-809</t>
  </si>
  <si>
    <t>EXCELLENCE IN LEADERSHIP ACADEMY</t>
  </si>
  <si>
    <t>108-810</t>
  </si>
  <si>
    <t>BRILLANTE ACADEMY</t>
  </si>
  <si>
    <t>111-801</t>
  </si>
  <si>
    <t>LAKE GRANBURY ACADEMY CHARTER SCHOOL</t>
  </si>
  <si>
    <t>CUMBY COLLEGIATE ISD</t>
  </si>
  <si>
    <t>TEXAS ACADEMY OF LEADERSHIP IN THE HUMANITIES</t>
  </si>
  <si>
    <t>TEKOA ACADEMY OF ACCELERATED STUDIES STEM SCHOOL</t>
  </si>
  <si>
    <t>123-807</t>
  </si>
  <si>
    <t>BOB HOPE SCHOOL</t>
  </si>
  <si>
    <t>HAMLIN COLLEGIATE ISD</t>
  </si>
  <si>
    <t>130-801</t>
  </si>
  <si>
    <t>MEADOWLAND CHARTER DISTRICT</t>
  </si>
  <si>
    <t>152-504</t>
  </si>
  <si>
    <t>TEXAS TECH UNIVERSITY K-12</t>
  </si>
  <si>
    <t>TRIUMPH PUBLIC HIGH SCHOOLS-LUBBOCK</t>
  </si>
  <si>
    <t>152-806</t>
  </si>
  <si>
    <t>BETTY M CONDRA SCHOOL FOR EDUCATION INNOVATION</t>
  </si>
  <si>
    <t>REG XVII EDUCATION SERVICE CENTER</t>
  </si>
  <si>
    <t>RAPOPORT ACADEMY PUBLIC SCHOOL</t>
  </si>
  <si>
    <t>161-807</t>
  </si>
  <si>
    <t>HARMONY PUBLIC SCHOOLS - NORTH TEXAS</t>
  </si>
  <si>
    <t>REG XII EDUCATION SERVICE CENTER</t>
  </si>
  <si>
    <t>REG XVIII EDUCATION SERVICE CENTER</t>
  </si>
  <si>
    <t>170-802</t>
  </si>
  <si>
    <t>THRIVE CENTER FOR SUCCESS</t>
  </si>
  <si>
    <t>SUNRAY COLLEGIATE ISD</t>
  </si>
  <si>
    <t>174-801</t>
  </si>
  <si>
    <t>STEPHEN F AUSTIN STATE UNIVERSITY CHARTER SCHOOL</t>
  </si>
  <si>
    <t>ROSCOE COLLEGIATE ISD</t>
  </si>
  <si>
    <t>DR M L GARZA-GONZALEZ CHARTER SCHOOL</t>
  </si>
  <si>
    <t>CORPUS CHRISTI MONTESSORI SCHOOL</t>
  </si>
  <si>
    <t>178-808</t>
  </si>
  <si>
    <t>SEASHORE CHARTER SCHOOLS</t>
  </si>
  <si>
    <t>REG II EDUCATION SERVICE CENTER</t>
  </si>
  <si>
    <t>IRAAN-SHEFFIELD COLLEGIATE ISD</t>
  </si>
  <si>
    <t>REG XVI EDUCATION SERVICE CENTER</t>
  </si>
  <si>
    <t>WEST RUSK COUNTY CONSOLIDATED ISD</t>
  </si>
  <si>
    <t>212-804</t>
  </si>
  <si>
    <t>UT TYLER UNIVERSITY ACADEMY</t>
  </si>
  <si>
    <t>RIO GRANDE CITY GRULLA ISD</t>
  </si>
  <si>
    <t>FORT WORTH ACADEMY OF FINE ARTS</t>
  </si>
  <si>
    <t>WESTLAKE ACADEMY CHARTER SCHOOL</t>
  </si>
  <si>
    <t>EAST FORT WORTH MONTESSORI ACADEMY</t>
  </si>
  <si>
    <t>220-814</t>
  </si>
  <si>
    <t>TEXAS SCHOOL OF THE ARTS</t>
  </si>
  <si>
    <t>220-815</t>
  </si>
  <si>
    <t>CHAPEL HILL ACADEMY</t>
  </si>
  <si>
    <t>220-817</t>
  </si>
  <si>
    <t>NEWMAN INTERNATIONAL ACADEMY OF ARLINGTON</t>
  </si>
  <si>
    <t>220-820</t>
  </si>
  <si>
    <t>ROCKETSHIP PUBLIC SCHOOLS</t>
  </si>
  <si>
    <t>220-821</t>
  </si>
  <si>
    <t>ACADEMY OF VISUAL AND PERFORMING ARTS</t>
  </si>
  <si>
    <t>REG XI EDUCATION SERVICE CENTER</t>
  </si>
  <si>
    <t>TEXAS COLLEGE PREPARATORY ACADEMIES</t>
  </si>
  <si>
    <t>REG XIV EDUCATION SERVICE CENTER</t>
  </si>
  <si>
    <t>THROCKMORTON COLLEGIATE ISD</t>
  </si>
  <si>
    <t>REG VIII EDUCATION SERVICE CENTER</t>
  </si>
  <si>
    <t>226-801</t>
  </si>
  <si>
    <t>TEXAS LEADERSHIP PUBLIC SCHOOLS</t>
  </si>
  <si>
    <t>REG XV EDUCATION SERVICE CENTER</t>
  </si>
  <si>
    <t>227-506</t>
  </si>
  <si>
    <t>UNIVERSITY OF TEXAS AT AUSTIN H S</t>
  </si>
  <si>
    <t>227-622</t>
  </si>
  <si>
    <t>TEXAS JUVENILE JUSTICE DEPARTMENT</t>
  </si>
  <si>
    <t>WAYSIDE SCHOOLS</t>
  </si>
  <si>
    <t>UNIVERSITY OF TEXAS UNIVERSITY CHARTER SCHOOL</t>
  </si>
  <si>
    <t>CHAPARRAL STAR ACADEMY</t>
  </si>
  <si>
    <t>HARMONY PUBLIC SCHOOLS - CENTRAL TEXAS</t>
  </si>
  <si>
    <t>UNIVERSITY OF TEXAS ELEMENTARY CHARTER SCHOOL</t>
  </si>
  <si>
    <t>KIPP TEXAS PUBLIC SCHOOLS</t>
  </si>
  <si>
    <t>227-824</t>
  </si>
  <si>
    <t>VALERE PUBLIC SCHOOLS</t>
  </si>
  <si>
    <t>227-825</t>
  </si>
  <si>
    <t>AUSTIN ACHIEVE PUBLIC SCHOOLS</t>
  </si>
  <si>
    <t>227-826</t>
  </si>
  <si>
    <t>MONTESSORI FOR ALL</t>
  </si>
  <si>
    <t>227-827</t>
  </si>
  <si>
    <t>THE EXCEL CENTER (FOR ADULTS)</t>
  </si>
  <si>
    <t>227-829</t>
  </si>
  <si>
    <t>VALOR PUBLIC SCHOOLS</t>
  </si>
  <si>
    <t>TEXAS SCH FOR THE BLIND &amp; VISUALLY IMPAIRED</t>
  </si>
  <si>
    <t>REG XIII EDUCATION SERVICE CENTER</t>
  </si>
  <si>
    <t>REG III EDUCATION SERVICE CENTER</t>
  </si>
  <si>
    <t>236-802</t>
  </si>
  <si>
    <t>SAM HOUSTON STATE UNIVERSITY CHARTER SCHOOL</t>
  </si>
  <si>
    <t>REG VI EDUCATION SERVICE CENTER</t>
  </si>
  <si>
    <t>240-503</t>
  </si>
  <si>
    <t>TEXAS A&amp;M INTERNATIONAL UNIVERSITY ISD</t>
  </si>
  <si>
    <t>TRIUMPH PUBLIC HIGH SCHOOLS-LAREDO</t>
  </si>
  <si>
    <t>REG IX EDUCATION SERVICE CENTER</t>
  </si>
  <si>
    <t>246-801</t>
  </si>
  <si>
    <t>MERIDIAN WORLD SCHOOL LLC</t>
  </si>
  <si>
    <t>246-802</t>
  </si>
  <si>
    <t>GOODWATER MONTESSORI SCHOOL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</si>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</sst>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[Red]\(#,##0.000\)"/>
    <numFmt numFmtId="165" formatCode="0.000"/>
    <numFmt numFmtId="166" formatCode="[$-409]mmmm\ d\,\ yyyy;@"/>
    <numFmt numFmtId="167" formatCode="000\-000"/>
    <numFmt numFmtId="168" formatCode="_(&quot;$&quot;* #,##0_);_(&quot;$&quot;* \(#,##0\);_(&quot;$&quot;* &quot;-&quot;??_);_(@_)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color indexed="10"/>
      <name val="Arial"/>
      <family val="2"/>
    </font>
    <font>
      <b/>
      <sz val="10"/>
      <color indexed="60"/>
      <name val="Arial"/>
      <family val="2"/>
    </font>
    <font>
      <b/>
      <sz val="18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7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0"/>
      <color indexed="8"/>
      <name val="Arial MT"/>
    </font>
    <font>
      <b/>
      <sz val="10"/>
      <name val="Arial MT"/>
    </font>
    <font>
      <b/>
      <i/>
      <u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22"/>
      <name val="Arial"/>
      <family val="2"/>
    </font>
    <font>
      <b/>
      <i/>
      <sz val="11"/>
      <color indexed="12"/>
      <name val="Arial"/>
      <family val="2"/>
    </font>
    <font>
      <b/>
      <i/>
      <sz val="14"/>
      <color indexed="12"/>
      <name val="Arial"/>
      <family val="2"/>
    </font>
    <font>
      <b/>
      <i/>
      <sz val="12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24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/>
    <xf numFmtId="3" fontId="0" fillId="0" borderId="0" xfId="0" applyNumberFormat="1" applyBorder="1" applyProtection="1">
      <protection locked="0"/>
    </xf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38" fontId="3" fillId="0" borderId="0" xfId="0" applyNumberFormat="1" applyFont="1" applyAlignment="1" applyProtection="1">
      <alignment horizontal="right"/>
      <protection locked="0"/>
    </xf>
    <xf numFmtId="38" fontId="0" fillId="0" borderId="0" xfId="0" applyNumberFormat="1" applyProtection="1">
      <protection locked="0"/>
    </xf>
    <xf numFmtId="38" fontId="0" fillId="0" borderId="1" xfId="0" applyNumberFormat="1" applyBorder="1" applyProtection="1">
      <protection locked="0"/>
    </xf>
    <xf numFmtId="38" fontId="3" fillId="0" borderId="0" xfId="0" applyNumberFormat="1" applyFont="1" applyProtection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quotePrefix="1" applyFont="1"/>
    <xf numFmtId="0" fontId="12" fillId="0" borderId="0" xfId="0" quotePrefix="1" applyFont="1"/>
    <xf numFmtId="0" fontId="12" fillId="0" borderId="2" xfId="0" applyFont="1" applyBorder="1" applyAlignment="1">
      <alignment horizontal="center"/>
    </xf>
    <xf numFmtId="0" fontId="14" fillId="0" borderId="0" xfId="0" applyFont="1"/>
    <xf numFmtId="0" fontId="15" fillId="0" borderId="2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38" fontId="0" fillId="0" borderId="0" xfId="0" applyNumberFormat="1" applyBorder="1" applyProtection="1">
      <protection locked="0"/>
    </xf>
    <xf numFmtId="38" fontId="3" fillId="0" borderId="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38" fontId="0" fillId="0" borderId="0" xfId="0" applyNumberFormat="1" applyBorder="1" applyAlignment="1" applyProtection="1">
      <alignment horizontal="right"/>
      <protection locked="0"/>
    </xf>
    <xf numFmtId="38" fontId="3" fillId="0" borderId="0" xfId="0" applyNumberFormat="1" applyFont="1" applyBorder="1" applyAlignment="1" applyProtection="1">
      <alignment horizontal="right"/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38" fontId="5" fillId="0" borderId="1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38" fontId="3" fillId="2" borderId="0" xfId="0" applyNumberFormat="1" applyFont="1" applyFill="1" applyAlignment="1" applyProtection="1">
      <alignment horizontal="right"/>
      <protection locked="0"/>
    </xf>
    <xf numFmtId="38" fontId="0" fillId="0" borderId="0" xfId="0" applyNumberFormat="1" applyAlignment="1" applyProtection="1">
      <alignment horizontal="right"/>
    </xf>
    <xf numFmtId="38" fontId="0" fillId="0" borderId="0" xfId="0" applyNumberFormat="1" applyProtection="1"/>
    <xf numFmtId="38" fontId="0" fillId="0" borderId="1" xfId="0" applyNumberFormat="1" applyBorder="1" applyAlignment="1" applyProtection="1">
      <alignment horizontal="right"/>
    </xf>
    <xf numFmtId="38" fontId="0" fillId="0" borderId="1" xfId="0" applyNumberFormat="1" applyBorder="1" applyProtection="1"/>
    <xf numFmtId="38" fontId="0" fillId="0" borderId="0" xfId="0" applyNumberFormat="1" applyAlignment="1" applyProtection="1">
      <alignment horizontal="right"/>
      <protection locked="0"/>
    </xf>
    <xf numFmtId="38" fontId="3" fillId="0" borderId="0" xfId="0" applyNumberFormat="1" applyFont="1" applyAlignment="1" applyProtection="1">
      <alignment horizontal="right"/>
    </xf>
    <xf numFmtId="0" fontId="6" fillId="0" borderId="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38" fontId="12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38" fontId="0" fillId="0" borderId="0" xfId="0" applyNumberFormat="1" applyFill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3" fontId="3" fillId="0" borderId="0" xfId="0" applyNumberFormat="1" applyFont="1" applyBorder="1" applyProtection="1">
      <protection locked="0"/>
    </xf>
    <xf numFmtId="0" fontId="0" fillId="3" borderId="0" xfId="0" applyFill="1" applyBorder="1" applyProtection="1">
      <protection locked="0"/>
    </xf>
    <xf numFmtId="38" fontId="0" fillId="3" borderId="0" xfId="0" applyNumberFormat="1" applyFill="1" applyBorder="1" applyAlignment="1" applyProtection="1">
      <alignment horizontal="right"/>
      <protection locked="0"/>
    </xf>
    <xf numFmtId="3" fontId="0" fillId="3" borderId="0" xfId="0" applyNumberFormat="1" applyFill="1" applyBorder="1" applyProtection="1">
      <protection locked="0"/>
    </xf>
    <xf numFmtId="0" fontId="0" fillId="0" borderId="0" xfId="0" applyProtection="1"/>
    <xf numFmtId="0" fontId="7" fillId="0" borderId="0" xfId="0" applyFont="1" applyProtection="1"/>
    <xf numFmtId="0" fontId="3" fillId="0" borderId="0" xfId="0" applyFont="1" applyAlignment="1" applyProtection="1">
      <alignment horizontal="right"/>
    </xf>
    <xf numFmtId="38" fontId="3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right"/>
    </xf>
    <xf numFmtId="38" fontId="3" fillId="0" borderId="0" xfId="0" applyNumberFormat="1" applyFont="1" applyBorder="1" applyAlignment="1" applyProtection="1">
      <alignment horizontal="right"/>
    </xf>
    <xf numFmtId="38" fontId="3" fillId="0" borderId="0" xfId="0" applyNumberFormat="1" applyFont="1" applyBorder="1" applyProtection="1"/>
    <xf numFmtId="38" fontId="3" fillId="0" borderId="0" xfId="0" applyNumberFormat="1" applyFont="1" applyBorder="1" applyAlignment="1" applyProtection="1">
      <alignment horizontal="center"/>
    </xf>
    <xf numFmtId="3" fontId="0" fillId="0" borderId="0" xfId="0" applyNumberFormat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</xf>
    <xf numFmtId="3" fontId="0" fillId="0" borderId="1" xfId="0" applyNumberFormat="1" applyBorder="1" applyAlignment="1" applyProtection="1">
      <alignment horizontal="right"/>
    </xf>
    <xf numFmtId="3" fontId="3" fillId="0" borderId="0" xfId="0" applyNumberFormat="1" applyFont="1" applyBorder="1" applyAlignment="1" applyProtection="1">
      <alignment horizontal="right"/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3" fontId="0" fillId="3" borderId="0" xfId="0" applyNumberFormat="1" applyFill="1" applyBorder="1" applyAlignment="1" applyProtection="1">
      <alignment horizontal="right"/>
      <protection locked="0"/>
    </xf>
    <xf numFmtId="0" fontId="18" fillId="0" borderId="0" xfId="0" applyFont="1"/>
    <xf numFmtId="0" fontId="19" fillId="0" borderId="0" xfId="1" applyFont="1" applyAlignment="1" applyProtection="1"/>
    <xf numFmtId="0" fontId="8" fillId="0" borderId="0" xfId="0" applyFont="1"/>
    <xf numFmtId="38" fontId="0" fillId="0" borderId="0" xfId="0" applyNumberFormat="1" applyFill="1" applyProtection="1"/>
    <xf numFmtId="38" fontId="3" fillId="0" borderId="0" xfId="0" applyNumberFormat="1" applyFont="1" applyFill="1" applyBorder="1" applyAlignment="1" applyProtection="1">
      <alignment horizontal="right"/>
    </xf>
    <xf numFmtId="38" fontId="3" fillId="0" borderId="0" xfId="0" applyNumberFormat="1" applyFont="1" applyFill="1" applyBorder="1" applyAlignment="1" applyProtection="1">
      <alignment horizontal="center"/>
    </xf>
    <xf numFmtId="38" fontId="0" fillId="0" borderId="0" xfId="0" applyNumberFormat="1" applyBorder="1" applyAlignment="1" applyProtection="1">
      <alignment horizontal="right"/>
    </xf>
    <xf numFmtId="38" fontId="0" fillId="0" borderId="0" xfId="0" applyNumberFormat="1" applyFill="1" applyBorder="1" applyProtection="1"/>
    <xf numFmtId="0" fontId="1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38" fontId="0" fillId="0" borderId="0" xfId="0" applyNumberFormat="1" applyBorder="1" applyProtection="1"/>
    <xf numFmtId="38" fontId="0" fillId="3" borderId="0" xfId="0" applyNumberFormat="1" applyFill="1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0" fontId="0" fillId="3" borderId="0" xfId="0" applyFill="1" applyBorder="1" applyProtection="1"/>
    <xf numFmtId="14" fontId="3" fillId="0" borderId="0" xfId="0" applyNumberFormat="1" applyFont="1" applyAlignment="1" applyProtection="1">
      <alignment horizontal="center"/>
    </xf>
    <xf numFmtId="3" fontId="0" fillId="3" borderId="0" xfId="0" applyNumberFormat="1" applyFill="1" applyBorder="1" applyProtection="1"/>
    <xf numFmtId="38" fontId="5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</xf>
    <xf numFmtId="0" fontId="11" fillId="0" borderId="4" xfId="0" applyFont="1" applyBorder="1" applyAlignment="1" applyProtection="1">
      <alignment horizontal="left"/>
    </xf>
    <xf numFmtId="0" fontId="0" fillId="0" borderId="5" xfId="0" applyBorder="1" applyProtection="1"/>
    <xf numFmtId="0" fontId="11" fillId="0" borderId="5" xfId="0" applyFont="1" applyBorder="1" applyAlignment="1" applyProtection="1">
      <alignment horizontal="right"/>
    </xf>
    <xf numFmtId="0" fontId="11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right"/>
    </xf>
    <xf numFmtId="0" fontId="0" fillId="0" borderId="6" xfId="0" applyBorder="1" applyProtection="1"/>
    <xf numFmtId="0" fontId="22" fillId="0" borderId="0" xfId="0" applyNumberFormat="1" applyFont="1" applyProtection="1"/>
    <xf numFmtId="14" fontId="3" fillId="0" borderId="7" xfId="0" applyNumberFormat="1" applyFont="1" applyBorder="1" applyAlignment="1" applyProtection="1">
      <alignment horizontal="center"/>
    </xf>
    <xf numFmtId="0" fontId="3" fillId="0" borderId="0" xfId="0" quotePrefix="1" applyFont="1" applyProtection="1">
      <protection locked="0"/>
    </xf>
    <xf numFmtId="38" fontId="0" fillId="0" borderId="0" xfId="0" applyNumberFormat="1" applyAlignment="1">
      <alignment horizontal="center"/>
    </xf>
    <xf numFmtId="0" fontId="12" fillId="0" borderId="0" xfId="0" applyFont="1" applyFill="1" applyBorder="1" applyAlignment="1">
      <alignment horizontal="center"/>
    </xf>
    <xf numFmtId="3" fontId="3" fillId="2" borderId="0" xfId="0" applyNumberFormat="1" applyFont="1" applyFill="1" applyAlignment="1" applyProtection="1">
      <alignment horizontal="right"/>
      <protection locked="0"/>
    </xf>
    <xf numFmtId="38" fontId="3" fillId="0" borderId="8" xfId="0" applyNumberFormat="1" applyFont="1" applyBorder="1" applyProtection="1"/>
    <xf numFmtId="0" fontId="12" fillId="0" borderId="0" xfId="0" applyFont="1" applyProtection="1"/>
    <xf numFmtId="0" fontId="0" fillId="0" borderId="0" xfId="0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38" fontId="0" fillId="0" borderId="0" xfId="0" applyNumberForma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right"/>
    </xf>
    <xf numFmtId="0" fontId="7" fillId="0" borderId="0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8" fillId="0" borderId="0" xfId="1" applyFont="1" applyAlignment="1" applyProtection="1"/>
    <xf numFmtId="1" fontId="3" fillId="0" borderId="2" xfId="0" applyNumberFormat="1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</xf>
    <xf numFmtId="0" fontId="0" fillId="4" borderId="0" xfId="0" applyFill="1" applyProtection="1">
      <protection locked="0"/>
    </xf>
    <xf numFmtId="0" fontId="0" fillId="4" borderId="0" xfId="0" applyFill="1" applyProtection="1"/>
    <xf numFmtId="0" fontId="3" fillId="4" borderId="0" xfId="0" applyFont="1" applyFill="1" applyBorder="1" applyAlignment="1" applyProtection="1">
      <alignment horizontal="center"/>
      <protection locked="0"/>
    </xf>
    <xf numFmtId="49" fontId="12" fillId="0" borderId="0" xfId="0" applyNumberFormat="1" applyFont="1" applyAlignment="1">
      <alignment horizontal="left"/>
    </xf>
    <xf numFmtId="0" fontId="0" fillId="0" borderId="0" xfId="0" applyAlignment="1" applyProtection="1">
      <alignment horizontal="centerContinuous"/>
    </xf>
    <xf numFmtId="38" fontId="26" fillId="0" borderId="0" xfId="0" applyNumberFormat="1" applyFont="1" applyAlignment="1" applyProtection="1">
      <protection locked="0"/>
    </xf>
    <xf numFmtId="0" fontId="23" fillId="0" borderId="0" xfId="0" applyNumberFormat="1" applyFont="1" applyBorder="1" applyAlignment="1" applyProtection="1">
      <alignment horizontal="centerContinuous"/>
    </xf>
    <xf numFmtId="14" fontId="3" fillId="0" borderId="0" xfId="0" applyNumberFormat="1" applyFont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38" fontId="3" fillId="0" borderId="2" xfId="0" applyNumberFormat="1" applyFont="1" applyFill="1" applyBorder="1" applyAlignment="1" applyProtection="1">
      <alignment horizontal="center"/>
    </xf>
    <xf numFmtId="0" fontId="23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Font="1" applyProtection="1"/>
    <xf numFmtId="166" fontId="3" fillId="0" borderId="0" xfId="0" applyNumberFormat="1" applyFont="1" applyAlignment="1">
      <alignment horizontal="center"/>
    </xf>
    <xf numFmtId="38" fontId="3" fillId="0" borderId="9" xfId="0" applyNumberFormat="1" applyFont="1" applyBorder="1" applyAlignment="1" applyProtection="1">
      <alignment horizontal="center"/>
    </xf>
    <xf numFmtId="38" fontId="0" fillId="0" borderId="9" xfId="0" applyNumberFormat="1" applyBorder="1" applyProtection="1"/>
    <xf numFmtId="38" fontId="3" fillId="0" borderId="10" xfId="0" applyNumberFormat="1" applyFont="1" applyFill="1" applyBorder="1" applyAlignment="1" applyProtection="1">
      <alignment horizontal="center"/>
    </xf>
    <xf numFmtId="0" fontId="3" fillId="0" borderId="11" xfId="0" applyFont="1" applyBorder="1" applyProtection="1">
      <protection locked="0"/>
    </xf>
    <xf numFmtId="38" fontId="3" fillId="5" borderId="2" xfId="0" applyNumberFormat="1" applyFont="1" applyFill="1" applyBorder="1" applyAlignment="1" applyProtection="1">
      <alignment horizontal="center"/>
      <protection locked="0"/>
    </xf>
    <xf numFmtId="38" fontId="0" fillId="5" borderId="10" xfId="0" applyNumberFormat="1" applyFill="1" applyBorder="1" applyProtection="1">
      <protection locked="0"/>
    </xf>
    <xf numFmtId="38" fontId="0" fillId="5" borderId="2" xfId="0" applyNumberFormat="1" applyFill="1" applyBorder="1" applyProtection="1">
      <protection locked="0"/>
    </xf>
    <xf numFmtId="38" fontId="0" fillId="0" borderId="2" xfId="0" applyNumberFormat="1" applyFill="1" applyBorder="1" applyProtection="1"/>
    <xf numFmtId="0" fontId="3" fillId="5" borderId="2" xfId="0" applyNumberFormat="1" applyFont="1" applyFill="1" applyBorder="1" applyAlignment="1" applyProtection="1">
      <alignment horizontal="center"/>
      <protection locked="0"/>
    </xf>
    <xf numFmtId="3" fontId="3" fillId="5" borderId="2" xfId="0" applyNumberFormat="1" applyFont="1" applyFill="1" applyBorder="1" applyAlignment="1" applyProtection="1">
      <alignment horizontal="center"/>
      <protection locked="0"/>
    </xf>
    <xf numFmtId="0" fontId="12" fillId="5" borderId="0" xfId="0" applyFont="1" applyFill="1" applyAlignment="1">
      <alignment horizontal="center" wrapText="1"/>
    </xf>
    <xf numFmtId="38" fontId="5" fillId="0" borderId="0" xfId="0" applyNumberFormat="1" applyFont="1" applyBorder="1"/>
    <xf numFmtId="0" fontId="3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38" fontId="3" fillId="4" borderId="2" xfId="0" applyNumberFormat="1" applyFont="1" applyFill="1" applyBorder="1" applyAlignment="1" applyProtection="1">
      <alignment horizontal="center"/>
    </xf>
    <xf numFmtId="38" fontId="3" fillId="4" borderId="0" xfId="0" applyNumberFormat="1" applyFont="1" applyFill="1" applyBorder="1" applyAlignment="1">
      <alignment horizontal="center"/>
    </xf>
    <xf numFmtId="38" fontId="0" fillId="4" borderId="0" xfId="0" applyNumberFormat="1" applyFill="1" applyBorder="1"/>
    <xf numFmtId="0" fontId="6" fillId="4" borderId="0" xfId="0" applyFont="1" applyFill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38" fontId="0" fillId="0" borderId="1" xfId="0" applyNumberFormat="1" applyBorder="1" applyAlignment="1" applyProtection="1">
      <alignment horizontal="right"/>
      <protection locked="0"/>
    </xf>
    <xf numFmtId="0" fontId="5" fillId="4" borderId="0" xfId="0" applyFont="1" applyFill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5" fillId="0" borderId="0" xfId="0" applyFont="1" applyBorder="1" applyAlignment="1" applyProtection="1">
      <alignment horizontal="center" wrapText="1"/>
    </xf>
    <xf numFmtId="0" fontId="3" fillId="0" borderId="1" xfId="0" applyFont="1" applyBorder="1" applyProtection="1"/>
    <xf numFmtId="38" fontId="3" fillId="0" borderId="0" xfId="0" applyNumberFormat="1" applyFo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38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38" fontId="0" fillId="0" borderId="0" xfId="0" applyNumberFormat="1" applyFill="1" applyBorder="1" applyProtection="1">
      <protection locked="0"/>
    </xf>
    <xf numFmtId="0" fontId="9" fillId="0" borderId="0" xfId="0" applyFont="1" applyBorder="1" applyAlignment="1" applyProtection="1">
      <alignment horizontal="center"/>
    </xf>
    <xf numFmtId="38" fontId="6" fillId="0" borderId="0" xfId="0" applyNumberFormat="1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</xf>
    <xf numFmtId="38" fontId="5" fillId="0" borderId="1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12" fillId="0" borderId="0" xfId="0" quotePrefix="1" applyFont="1" applyProtection="1"/>
    <xf numFmtId="0" fontId="3" fillId="4" borderId="0" xfId="0" applyFont="1" applyFill="1" applyProtection="1"/>
    <xf numFmtId="0" fontId="0" fillId="4" borderId="0" xfId="0" applyFill="1" applyAlignment="1" applyProtection="1">
      <alignment horizontal="center"/>
    </xf>
    <xf numFmtId="38" fontId="0" fillId="0" borderId="0" xfId="0" applyNumberFormat="1" applyAlignment="1" applyProtection="1">
      <alignment horizontal="center"/>
    </xf>
    <xf numFmtId="0" fontId="0" fillId="0" borderId="12" xfId="0" applyBorder="1" applyAlignment="1" applyProtection="1">
      <alignment horizontal="right"/>
    </xf>
    <xf numFmtId="38" fontId="0" fillId="0" borderId="12" xfId="0" applyNumberFormat="1" applyBorder="1" applyAlignment="1" applyProtection="1">
      <alignment horizontal="center"/>
    </xf>
    <xf numFmtId="38" fontId="0" fillId="0" borderId="12" xfId="0" applyNumberFormat="1" applyBorder="1" applyAlignment="1" applyProtection="1">
      <alignment horizontal="right"/>
    </xf>
    <xf numFmtId="165" fontId="0" fillId="0" borderId="0" xfId="0" applyNumberFormat="1" applyAlignment="1" applyProtection="1">
      <alignment horizontal="right"/>
    </xf>
    <xf numFmtId="164" fontId="0" fillId="0" borderId="0" xfId="0" applyNumberFormat="1" applyAlignment="1" applyProtection="1">
      <alignment horizontal="right"/>
    </xf>
    <xf numFmtId="164" fontId="0" fillId="0" borderId="0" xfId="0" applyNumberFormat="1" applyProtection="1"/>
    <xf numFmtId="0" fontId="0" fillId="0" borderId="8" xfId="0" applyBorder="1" applyAlignment="1" applyProtection="1">
      <alignment horizontal="right"/>
    </xf>
    <xf numFmtId="38" fontId="0" fillId="0" borderId="8" xfId="0" applyNumberFormat="1" applyBorder="1" applyAlignment="1" applyProtection="1">
      <alignment horizontal="center"/>
    </xf>
    <xf numFmtId="38" fontId="27" fillId="0" borderId="8" xfId="0" applyNumberFormat="1" applyFont="1" applyBorder="1" applyAlignment="1" applyProtection="1">
      <alignment horizontal="right"/>
    </xf>
    <xf numFmtId="38" fontId="27" fillId="0" borderId="8" xfId="0" applyNumberFormat="1" applyFont="1" applyBorder="1" applyProtection="1"/>
    <xf numFmtId="0" fontId="6" fillId="0" borderId="0" xfId="0" applyFont="1" applyBorder="1" applyAlignment="1" applyProtection="1">
      <alignment horizontal="right"/>
    </xf>
    <xf numFmtId="38" fontId="6" fillId="0" borderId="0" xfId="0" applyNumberFormat="1" applyFont="1" applyAlignment="1" applyProtection="1">
      <alignment horizontal="center"/>
    </xf>
    <xf numFmtId="38" fontId="6" fillId="0" borderId="0" xfId="0" applyNumberFormat="1" applyFont="1" applyAlignment="1" applyProtection="1">
      <alignment horizontal="right"/>
    </xf>
    <xf numFmtId="38" fontId="6" fillId="0" borderId="0" xfId="0" applyNumberFormat="1" applyFont="1" applyProtection="1"/>
    <xf numFmtId="3" fontId="27" fillId="0" borderId="8" xfId="0" applyNumberFormat="1" applyFont="1" applyBorder="1" applyAlignment="1" applyProtection="1">
      <alignment horizontal="right"/>
    </xf>
    <xf numFmtId="38" fontId="30" fillId="0" borderId="0" xfId="0" applyNumberFormat="1" applyFont="1" applyFill="1" applyBorder="1" applyAlignment="1" applyProtection="1">
      <alignment horizontal="left"/>
      <protection locked="0"/>
    </xf>
    <xf numFmtId="38" fontId="2" fillId="0" borderId="0" xfId="0" applyNumberFormat="1" applyFont="1" applyFill="1" applyAlignment="1" applyProtection="1">
      <alignment horizontal="right"/>
      <protection locked="0"/>
    </xf>
    <xf numFmtId="38" fontId="28" fillId="0" borderId="0" xfId="0" applyNumberFormat="1" applyFont="1" applyBorder="1" applyProtection="1">
      <protection locked="0"/>
    </xf>
    <xf numFmtId="38" fontId="2" fillId="0" borderId="0" xfId="0" applyNumberFormat="1" applyFont="1" applyAlignment="1" applyProtection="1">
      <alignment horizontal="right"/>
      <protection locked="0"/>
    </xf>
    <xf numFmtId="38" fontId="28" fillId="0" borderId="0" xfId="0" applyNumberFormat="1" applyFont="1" applyBorder="1" applyAlignment="1" applyProtection="1">
      <alignment horizontal="left"/>
      <protection locked="0"/>
    </xf>
    <xf numFmtId="0" fontId="31" fillId="0" borderId="0" xfId="0" applyFont="1" applyProtection="1"/>
    <xf numFmtId="3" fontId="3" fillId="0" borderId="1" xfId="0" applyNumberFormat="1" applyFont="1" applyFill="1" applyBorder="1" applyAlignment="1" applyProtection="1">
      <alignment horizontal="right"/>
      <protection locked="0"/>
    </xf>
    <xf numFmtId="38" fontId="5" fillId="0" borderId="0" xfId="0" applyNumberFormat="1" applyFont="1" applyBorder="1" applyAlignment="1" applyProtection="1">
      <alignment horizontal="right"/>
      <protection locked="0"/>
    </xf>
    <xf numFmtId="38" fontId="5" fillId="0" borderId="0" xfId="0" applyNumberFormat="1" applyFont="1" applyBorder="1" applyProtection="1">
      <protection locked="0"/>
    </xf>
    <xf numFmtId="38" fontId="3" fillId="6" borderId="0" xfId="0" applyNumberFormat="1" applyFont="1" applyFill="1" applyAlignment="1" applyProtection="1">
      <alignment horizontal="right"/>
    </xf>
    <xf numFmtId="0" fontId="12" fillId="6" borderId="0" xfId="0" applyFont="1" applyFill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38" fontId="0" fillId="6" borderId="0" xfId="0" applyNumberFormat="1" applyFill="1" applyProtection="1">
      <protection locked="0"/>
    </xf>
    <xf numFmtId="38" fontId="0" fillId="6" borderId="1" xfId="0" applyNumberFormat="1" applyFill="1" applyBorder="1" applyProtection="1">
      <protection locked="0"/>
    </xf>
    <xf numFmtId="38" fontId="3" fillId="6" borderId="0" xfId="0" applyNumberFormat="1" applyFont="1" applyFill="1" applyProtection="1"/>
    <xf numFmtId="38" fontId="5" fillId="6" borderId="0" xfId="0" applyNumberFormat="1" applyFont="1" applyFill="1" applyProtection="1">
      <protection locked="0"/>
    </xf>
    <xf numFmtId="38" fontId="0" fillId="6" borderId="0" xfId="0" applyNumberFormat="1" applyFill="1" applyBorder="1" applyProtection="1">
      <protection locked="0"/>
    </xf>
    <xf numFmtId="0" fontId="7" fillId="0" borderId="0" xfId="0" applyFont="1" applyAlignment="1" applyProtection="1">
      <alignment wrapText="1"/>
    </xf>
    <xf numFmtId="0" fontId="32" fillId="0" borderId="0" xfId="0" applyFont="1" applyAlignment="1" applyProtection="1"/>
    <xf numFmtId="0" fontId="32" fillId="0" borderId="0" xfId="0" applyFont="1" applyBorder="1" applyProtection="1">
      <protection locked="0"/>
    </xf>
    <xf numFmtId="0" fontId="0" fillId="0" borderId="0" xfId="0" applyFill="1" applyProtection="1"/>
    <xf numFmtId="38" fontId="3" fillId="0" borderId="8" xfId="0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Alignment="1"/>
    <xf numFmtId="0" fontId="2" fillId="8" borderId="0" xfId="0" applyFont="1" applyFill="1"/>
    <xf numFmtId="168" fontId="0" fillId="8" borderId="0" xfId="2" applyNumberFormat="1" applyFont="1" applyFill="1" applyAlignment="1">
      <alignment horizontal="center" vertical="center"/>
    </xf>
    <xf numFmtId="168" fontId="2" fillId="8" borderId="0" xfId="2" applyNumberFormat="1" applyFont="1" applyFill="1" applyAlignment="1">
      <alignment horizontal="center" vertical="center"/>
    </xf>
    <xf numFmtId="168" fontId="0" fillId="8" borderId="13" xfId="2" applyNumberFormat="1" applyFont="1" applyFill="1" applyBorder="1" applyAlignment="1">
      <alignment horizontal="center" vertical="center"/>
    </xf>
    <xf numFmtId="43" fontId="0" fillId="0" borderId="0" xfId="3" applyFont="1"/>
    <xf numFmtId="0" fontId="3" fillId="0" borderId="0" xfId="0" applyFont="1" applyAlignment="1"/>
    <xf numFmtId="44" fontId="0" fillId="8" borderId="0" xfId="2" applyFont="1" applyFill="1" applyAlignment="1">
      <alignment horizontal="center"/>
    </xf>
    <xf numFmtId="0" fontId="2" fillId="0" borderId="0" xfId="0" applyFont="1"/>
    <xf numFmtId="44" fontId="0" fillId="8" borderId="0" xfId="0" applyNumberFormat="1" applyFill="1"/>
    <xf numFmtId="44" fontId="0" fillId="0" borderId="0" xfId="0" applyNumberFormat="1"/>
    <xf numFmtId="1" fontId="0" fillId="8" borderId="13" xfId="0" applyNumberForma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8" fillId="0" borderId="0" xfId="0" applyFont="1"/>
    <xf numFmtId="167" fontId="1" fillId="9" borderId="0" xfId="4" applyNumberFormat="1" applyFill="1"/>
    <xf numFmtId="0" fontId="1" fillId="0" borderId="0" xfId="4"/>
    <xf numFmtId="167" fontId="34" fillId="10" borderId="0" xfId="4" applyNumberFormat="1" applyFont="1" applyFill="1" applyAlignment="1">
      <alignment horizontal="left"/>
    </xf>
    <xf numFmtId="1" fontId="34" fillId="10" borderId="0" xfId="4" applyNumberFormat="1" applyFont="1" applyFill="1" applyAlignment="1">
      <alignment horizontal="left"/>
    </xf>
    <xf numFmtId="167" fontId="1" fillId="0" borderId="0" xfId="4" applyNumberFormat="1" applyAlignment="1">
      <alignment horizontal="left"/>
    </xf>
    <xf numFmtId="167" fontId="1" fillId="0" borderId="0" xfId="4" applyNumberFormat="1"/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/>
    </xf>
  </cellXfs>
  <cellStyles count="5">
    <cellStyle name="Comma 2" xfId="3" xr:uid="{00000000-0005-0000-0000-000001000000}"/>
    <cellStyle name="Currency 2" xfId="2" xr:uid="{00000000-0005-0000-0000-000002000000}"/>
    <cellStyle name="Hyperlink" xfId="1" builtinId="8"/>
    <cellStyle name="Normal" xfId="0" builtinId="0"/>
    <cellStyle name="Normal 2" xfId="4" xr:uid="{717CDDC8-C069-4D51-9590-ABB9276C39E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ealprod.tea.state.tx.us/fsp/Reports/ReportSelection.aspx" TargetMode="External"/><Relationship Id="rId2" Type="http://schemas.openxmlformats.org/officeDocument/2006/relationships/hyperlink" Target="mailto:nwest@esc12.net" TargetMode="External"/><Relationship Id="rId1" Type="http://schemas.openxmlformats.org/officeDocument/2006/relationships/hyperlink" Target="mailto:charvey@esc12.net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ea.state.tx.us/school.finance/funding/sofweb7.html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29" sqref="A29"/>
    </sheetView>
  </sheetViews>
  <sheetFormatPr defaultRowHeight="12.5"/>
  <cols>
    <col min="1" max="1" width="100.90625" customWidth="1"/>
  </cols>
  <sheetData>
    <row r="1" spans="1:1" ht="13">
      <c r="A1" s="14" t="s">
        <v>1821</v>
      </c>
    </row>
    <row r="2" spans="1:1" ht="13">
      <c r="A2" s="5" t="s">
        <v>1822</v>
      </c>
    </row>
    <row r="3" spans="1:1" ht="13">
      <c r="A3" s="5" t="s">
        <v>1814</v>
      </c>
    </row>
    <row r="4" spans="1:1" ht="13">
      <c r="A4" s="5" t="s">
        <v>1812</v>
      </c>
    </row>
    <row r="5" spans="1:1" ht="13">
      <c r="A5" s="5" t="s">
        <v>1813</v>
      </c>
    </row>
    <row r="6" spans="1:1" ht="13">
      <c r="A6" s="5" t="s">
        <v>1815</v>
      </c>
    </row>
    <row r="7" spans="1:1" ht="13">
      <c r="A7" s="5"/>
    </row>
    <row r="8" spans="1:1" ht="13">
      <c r="A8" s="5" t="s">
        <v>1817</v>
      </c>
    </row>
    <row r="9" spans="1:1" ht="13">
      <c r="A9" s="5" t="s">
        <v>1816</v>
      </c>
    </row>
    <row r="10" spans="1:1" ht="13">
      <c r="A10" s="5" t="s">
        <v>1818</v>
      </c>
    </row>
    <row r="11" spans="1:1" ht="13">
      <c r="A11" s="5"/>
    </row>
    <row r="12" spans="1:1" ht="13">
      <c r="A12" s="5" t="s">
        <v>1819</v>
      </c>
    </row>
    <row r="13" spans="1:1" ht="13">
      <c r="A13" s="5" t="s">
        <v>1820</v>
      </c>
    </row>
    <row r="14" spans="1:1" ht="13">
      <c r="A14" s="5"/>
    </row>
    <row r="15" spans="1:1" ht="13">
      <c r="A15" s="5"/>
    </row>
    <row r="16" spans="1:1" ht="13">
      <c r="A16" s="18" t="s">
        <v>1841</v>
      </c>
    </row>
    <row r="17" spans="1:1" ht="13">
      <c r="A17" s="7" t="s">
        <v>1842</v>
      </c>
    </row>
    <row r="18" spans="1:1" ht="13">
      <c r="A18" s="7" t="s">
        <v>1847</v>
      </c>
    </row>
    <row r="19" spans="1:1" ht="13">
      <c r="A19" s="7" t="s">
        <v>1848</v>
      </c>
    </row>
    <row r="22" spans="1:1" ht="13">
      <c r="A22" s="20" t="s">
        <v>1851</v>
      </c>
    </row>
    <row r="23" spans="1:1" ht="13">
      <c r="A23" s="21" t="s">
        <v>1852</v>
      </c>
    </row>
    <row r="24" spans="1:1" ht="13">
      <c r="A24" s="22" t="s">
        <v>1853</v>
      </c>
    </row>
  </sheetData>
  <sheetProtection password="EB65" sheet="1" objects="1" scenarios="1"/>
  <phoneticPr fontId="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633A-3AB1-4B92-9982-A260A2792C5C}">
  <sheetPr>
    <pageSetUpPr fitToPage="1"/>
  </sheetPr>
  <dimension ref="A1:C1239"/>
  <sheetViews>
    <sheetView workbookViewId="0">
      <pane ySplit="2" topLeftCell="A3" activePane="bottomLeft" state="frozen"/>
      <selection pane="bottomLeft" activeCell="A2" sqref="A2"/>
    </sheetView>
  </sheetViews>
  <sheetFormatPr defaultColWidth="8.81640625" defaultRowHeight="14.5"/>
  <cols>
    <col min="1" max="1" width="10.08984375" style="246" customWidth="1"/>
    <col min="2" max="2" width="52.81640625" style="242" bestFit="1" customWidth="1"/>
    <col min="3" max="3" width="16.1796875" style="242" customWidth="1"/>
    <col min="4" max="16384" width="8.81640625" style="242"/>
  </cols>
  <sheetData>
    <row r="1" spans="1:3">
      <c r="A1" s="241">
        <f>'Data Entry - FSF'!C3</f>
        <v>0</v>
      </c>
    </row>
    <row r="2" spans="1:3">
      <c r="A2" s="243" t="e">
        <f>VLOOKUP($A$1,$A$3:A1239,1,FALSE)</f>
        <v>#N/A</v>
      </c>
      <c r="B2" s="243" t="e">
        <f>VLOOKUP($A$1,$A$3:B1239,2,FALSE)</f>
        <v>#N/A</v>
      </c>
      <c r="C2" s="244" t="e">
        <f>VLOOKUP($A$1,$A$3:C1239,3,FALSE)</f>
        <v>#N/A</v>
      </c>
    </row>
    <row r="3" spans="1:3">
      <c r="A3" s="245" t="s">
        <v>1860</v>
      </c>
      <c r="B3" s="242" t="s">
        <v>1861</v>
      </c>
      <c r="C3" s="242">
        <v>2</v>
      </c>
    </row>
    <row r="4" spans="1:3">
      <c r="A4" s="245" t="s">
        <v>1862</v>
      </c>
      <c r="B4" s="242" t="s">
        <v>1863</v>
      </c>
      <c r="C4" s="242">
        <v>1</v>
      </c>
    </row>
    <row r="5" spans="1:3">
      <c r="A5" s="245" t="s">
        <v>1864</v>
      </c>
      <c r="B5" s="242" t="s">
        <v>1865</v>
      </c>
      <c r="C5" s="242">
        <v>2</v>
      </c>
    </row>
    <row r="6" spans="1:3">
      <c r="A6" s="245" t="s">
        <v>1866</v>
      </c>
      <c r="B6" s="242" t="s">
        <v>1867</v>
      </c>
      <c r="C6" s="242">
        <v>2</v>
      </c>
    </row>
    <row r="7" spans="1:3">
      <c r="A7" s="245" t="s">
        <v>1868</v>
      </c>
      <c r="B7" s="242" t="s">
        <v>1869</v>
      </c>
      <c r="C7" s="242">
        <v>1</v>
      </c>
    </row>
    <row r="8" spans="1:3">
      <c r="A8" s="245" t="s">
        <v>1870</v>
      </c>
      <c r="B8" s="242" t="s">
        <v>1871</v>
      </c>
      <c r="C8" s="242">
        <v>2</v>
      </c>
    </row>
    <row r="9" spans="1:3">
      <c r="A9" s="245" t="s">
        <v>1872</v>
      </c>
      <c r="B9" s="242" t="s">
        <v>1873</v>
      </c>
      <c r="C9" s="242">
        <v>2</v>
      </c>
    </row>
    <row r="10" spans="1:3">
      <c r="A10" s="245" t="s">
        <v>1874</v>
      </c>
      <c r="B10" s="242" t="s">
        <v>1875</v>
      </c>
      <c r="C10" s="242">
        <v>3</v>
      </c>
    </row>
    <row r="11" spans="1:3">
      <c r="A11" s="245" t="s">
        <v>731</v>
      </c>
      <c r="B11" s="242" t="s">
        <v>2341</v>
      </c>
      <c r="C11" s="242">
        <v>4</v>
      </c>
    </row>
    <row r="12" spans="1:3">
      <c r="A12" s="245" t="s">
        <v>1876</v>
      </c>
      <c r="B12" s="242" t="s">
        <v>1877</v>
      </c>
      <c r="C12" s="242">
        <v>1</v>
      </c>
    </row>
    <row r="13" spans="1:3">
      <c r="A13" s="245" t="s">
        <v>1878</v>
      </c>
      <c r="B13" s="242" t="s">
        <v>1879</v>
      </c>
      <c r="C13" s="242">
        <v>2</v>
      </c>
    </row>
    <row r="14" spans="1:3">
      <c r="A14" s="245" t="s">
        <v>1880</v>
      </c>
      <c r="B14" s="242" t="s">
        <v>1881</v>
      </c>
      <c r="C14" s="242">
        <v>1</v>
      </c>
    </row>
    <row r="15" spans="1:3">
      <c r="A15" s="245" t="s">
        <v>1882</v>
      </c>
      <c r="B15" s="242" t="s">
        <v>1883</v>
      </c>
      <c r="C15" s="242">
        <v>1</v>
      </c>
    </row>
    <row r="16" spans="1:3">
      <c r="A16" s="245" t="s">
        <v>1884</v>
      </c>
      <c r="B16" s="242" t="s">
        <v>1885</v>
      </c>
      <c r="C16" s="242">
        <v>2</v>
      </c>
    </row>
    <row r="17" spans="1:3">
      <c r="A17" s="245" t="s">
        <v>1886</v>
      </c>
      <c r="B17" s="242" t="s">
        <v>1887</v>
      </c>
      <c r="C17" s="242">
        <v>1</v>
      </c>
    </row>
    <row r="18" spans="1:3">
      <c r="A18" s="245" t="s">
        <v>1888</v>
      </c>
      <c r="B18" s="242" t="s">
        <v>2387</v>
      </c>
      <c r="C18" s="242">
        <v>3</v>
      </c>
    </row>
    <row r="19" spans="1:3">
      <c r="A19" s="245" t="s">
        <v>1889</v>
      </c>
      <c r="B19" s="242" t="s">
        <v>1890</v>
      </c>
      <c r="C19" s="242">
        <v>2</v>
      </c>
    </row>
    <row r="20" spans="1:3">
      <c r="A20" s="245" t="s">
        <v>1891</v>
      </c>
      <c r="B20" s="242" t="s">
        <v>1892</v>
      </c>
      <c r="C20" s="242">
        <v>1</v>
      </c>
    </row>
    <row r="21" spans="1:3">
      <c r="A21" s="245" t="s">
        <v>1893</v>
      </c>
      <c r="B21" s="242" t="s">
        <v>1894</v>
      </c>
      <c r="C21" s="242">
        <v>1</v>
      </c>
    </row>
    <row r="22" spans="1:3">
      <c r="A22" s="245" t="s">
        <v>1895</v>
      </c>
      <c r="B22" s="242" t="s">
        <v>1896</v>
      </c>
      <c r="C22" s="242">
        <v>3</v>
      </c>
    </row>
    <row r="23" spans="1:3">
      <c r="A23" s="245" t="s">
        <v>1897</v>
      </c>
      <c r="B23" s="242" t="s">
        <v>1898</v>
      </c>
      <c r="C23" s="242">
        <v>3</v>
      </c>
    </row>
    <row r="24" spans="1:3">
      <c r="A24" s="245" t="s">
        <v>1899</v>
      </c>
      <c r="B24" s="242" t="s">
        <v>1900</v>
      </c>
      <c r="C24" s="242">
        <v>2</v>
      </c>
    </row>
    <row r="25" spans="1:3">
      <c r="A25" s="245" t="s">
        <v>1901</v>
      </c>
      <c r="B25" s="242" t="s">
        <v>1902</v>
      </c>
      <c r="C25" s="242">
        <v>1</v>
      </c>
    </row>
    <row r="26" spans="1:3">
      <c r="A26" s="245" t="s">
        <v>1903</v>
      </c>
      <c r="B26" s="242" t="s">
        <v>1904</v>
      </c>
      <c r="C26" s="242">
        <v>3</v>
      </c>
    </row>
    <row r="27" spans="1:3">
      <c r="A27" s="245" t="s">
        <v>1905</v>
      </c>
      <c r="B27" s="242" t="s">
        <v>1906</v>
      </c>
      <c r="C27" s="242">
        <v>1</v>
      </c>
    </row>
    <row r="28" spans="1:3">
      <c r="A28" s="245" t="s">
        <v>1907</v>
      </c>
      <c r="B28" s="242" t="s">
        <v>1908</v>
      </c>
      <c r="C28" s="242">
        <v>3</v>
      </c>
    </row>
    <row r="29" spans="1:3">
      <c r="A29" s="245" t="s">
        <v>1909</v>
      </c>
      <c r="B29" s="242" t="s">
        <v>1910</v>
      </c>
      <c r="C29" s="242">
        <v>2</v>
      </c>
    </row>
    <row r="30" spans="1:3">
      <c r="A30" s="245" t="s">
        <v>1911</v>
      </c>
      <c r="B30" s="242" t="s">
        <v>1912</v>
      </c>
      <c r="C30" s="242">
        <v>2</v>
      </c>
    </row>
    <row r="31" spans="1:3">
      <c r="A31" s="245" t="s">
        <v>1913</v>
      </c>
      <c r="B31" s="242" t="s">
        <v>1914</v>
      </c>
      <c r="C31" s="242">
        <v>1</v>
      </c>
    </row>
    <row r="32" spans="1:3">
      <c r="A32" s="245" t="s">
        <v>1915</v>
      </c>
      <c r="B32" s="242" t="s">
        <v>1916</v>
      </c>
      <c r="C32" s="242">
        <v>3</v>
      </c>
    </row>
    <row r="33" spans="1:3">
      <c r="A33" s="245" t="s">
        <v>1917</v>
      </c>
      <c r="B33" s="242" t="s">
        <v>1918</v>
      </c>
      <c r="C33" s="242">
        <v>3</v>
      </c>
    </row>
    <row r="34" spans="1:3">
      <c r="A34" s="245" t="s">
        <v>1919</v>
      </c>
      <c r="B34" s="242" t="s">
        <v>1920</v>
      </c>
      <c r="C34" s="242">
        <v>2</v>
      </c>
    </row>
    <row r="35" spans="1:3">
      <c r="A35" s="245" t="s">
        <v>1921</v>
      </c>
      <c r="B35" s="242" t="s">
        <v>1922</v>
      </c>
      <c r="C35" s="242">
        <v>2</v>
      </c>
    </row>
    <row r="36" spans="1:3">
      <c r="A36" s="245" t="s">
        <v>1923</v>
      </c>
      <c r="B36" s="242" t="s">
        <v>1924</v>
      </c>
      <c r="C36" s="242">
        <v>3</v>
      </c>
    </row>
    <row r="37" spans="1:3">
      <c r="A37" s="245" t="s">
        <v>1925</v>
      </c>
      <c r="B37" s="242" t="s">
        <v>1926</v>
      </c>
      <c r="C37" s="242">
        <v>2</v>
      </c>
    </row>
    <row r="38" spans="1:3">
      <c r="A38" s="245" t="s">
        <v>1927</v>
      </c>
      <c r="B38" s="242" t="s">
        <v>1928</v>
      </c>
      <c r="C38" s="242">
        <v>2</v>
      </c>
    </row>
    <row r="39" spans="1:3">
      <c r="A39" s="245" t="s">
        <v>732</v>
      </c>
      <c r="B39" s="242" t="s">
        <v>2388</v>
      </c>
      <c r="C39" s="242">
        <v>4</v>
      </c>
    </row>
    <row r="40" spans="1:3">
      <c r="A40" s="245" t="s">
        <v>1930</v>
      </c>
      <c r="B40" s="242" t="s">
        <v>1931</v>
      </c>
      <c r="C40" s="242">
        <v>1</v>
      </c>
    </row>
    <row r="41" spans="1:3">
      <c r="A41" s="245" t="s">
        <v>1932</v>
      </c>
      <c r="B41" s="242" t="s">
        <v>1933</v>
      </c>
      <c r="C41" s="242">
        <v>3</v>
      </c>
    </row>
    <row r="42" spans="1:3">
      <c r="A42" s="245" t="s">
        <v>1934</v>
      </c>
      <c r="B42" s="242" t="s">
        <v>1935</v>
      </c>
      <c r="C42" s="242">
        <v>3</v>
      </c>
    </row>
    <row r="43" spans="1:3">
      <c r="A43" s="245" t="s">
        <v>1936</v>
      </c>
      <c r="B43" s="242" t="s">
        <v>1937</v>
      </c>
      <c r="C43" s="242">
        <v>1</v>
      </c>
    </row>
    <row r="44" spans="1:3">
      <c r="A44" s="245" t="s">
        <v>733</v>
      </c>
      <c r="B44" s="242" t="s">
        <v>2389</v>
      </c>
      <c r="C44" s="242">
        <v>4</v>
      </c>
    </row>
    <row r="45" spans="1:3">
      <c r="A45" s="245" t="s">
        <v>734</v>
      </c>
      <c r="B45" s="242" t="s">
        <v>2390</v>
      </c>
      <c r="C45" s="242">
        <v>4</v>
      </c>
    </row>
    <row r="46" spans="1:3">
      <c r="A46" s="245" t="s">
        <v>735</v>
      </c>
      <c r="B46" s="242" t="s">
        <v>2391</v>
      </c>
      <c r="C46" s="242">
        <v>4</v>
      </c>
    </row>
    <row r="47" spans="1:3">
      <c r="A47" s="245" t="s">
        <v>1938</v>
      </c>
      <c r="B47" s="242" t="s">
        <v>1939</v>
      </c>
      <c r="C47" s="242">
        <v>2</v>
      </c>
    </row>
    <row r="48" spans="1:3">
      <c r="A48" s="245" t="s">
        <v>1940</v>
      </c>
      <c r="B48" s="242" t="s">
        <v>1941</v>
      </c>
      <c r="C48" s="242">
        <v>2</v>
      </c>
    </row>
    <row r="49" spans="1:3">
      <c r="A49" s="245" t="s">
        <v>1942</v>
      </c>
      <c r="B49" s="242" t="s">
        <v>1943</v>
      </c>
      <c r="C49" s="242">
        <v>2</v>
      </c>
    </row>
    <row r="50" spans="1:3">
      <c r="A50" s="245" t="s">
        <v>1944</v>
      </c>
      <c r="B50" s="242" t="s">
        <v>1945</v>
      </c>
      <c r="C50" s="242">
        <v>1</v>
      </c>
    </row>
    <row r="51" spans="1:3">
      <c r="A51" s="245" t="s">
        <v>1946</v>
      </c>
      <c r="B51" s="242" t="s">
        <v>1947</v>
      </c>
      <c r="C51" s="242">
        <v>1</v>
      </c>
    </row>
    <row r="52" spans="1:3">
      <c r="A52" s="245" t="s">
        <v>1948</v>
      </c>
      <c r="B52" s="242" t="s">
        <v>1949</v>
      </c>
      <c r="C52" s="242">
        <v>1</v>
      </c>
    </row>
    <row r="53" spans="1:3">
      <c r="A53" s="245" t="s">
        <v>1950</v>
      </c>
      <c r="B53" s="242" t="s">
        <v>1951</v>
      </c>
      <c r="C53" s="242">
        <v>2</v>
      </c>
    </row>
    <row r="54" spans="1:3">
      <c r="A54" s="245" t="s">
        <v>1952</v>
      </c>
      <c r="B54" s="242" t="s">
        <v>1953</v>
      </c>
      <c r="C54" s="242">
        <v>2</v>
      </c>
    </row>
    <row r="55" spans="1:3">
      <c r="A55" s="245" t="s">
        <v>1954</v>
      </c>
      <c r="B55" s="242" t="s">
        <v>1955</v>
      </c>
      <c r="C55" s="242">
        <v>1</v>
      </c>
    </row>
    <row r="56" spans="1:3">
      <c r="A56" s="245" t="s">
        <v>736</v>
      </c>
      <c r="B56" s="242" t="s">
        <v>2342</v>
      </c>
      <c r="C56" s="242">
        <v>4</v>
      </c>
    </row>
    <row r="57" spans="1:3">
      <c r="A57" s="245" t="s">
        <v>737</v>
      </c>
      <c r="B57" s="242" t="s">
        <v>2343</v>
      </c>
      <c r="C57" s="242">
        <v>4</v>
      </c>
    </row>
    <row r="58" spans="1:3">
      <c r="A58" s="245" t="s">
        <v>738</v>
      </c>
      <c r="B58" s="242" t="s">
        <v>2392</v>
      </c>
      <c r="C58" s="242">
        <v>4</v>
      </c>
    </row>
    <row r="59" spans="1:3">
      <c r="A59" s="245" t="s">
        <v>739</v>
      </c>
      <c r="B59" s="242" t="s">
        <v>2393</v>
      </c>
      <c r="C59" s="242">
        <v>5</v>
      </c>
    </row>
    <row r="60" spans="1:3">
      <c r="A60" s="245" t="s">
        <v>740</v>
      </c>
      <c r="B60" s="242" t="s">
        <v>0</v>
      </c>
      <c r="C60" s="242">
        <v>4</v>
      </c>
    </row>
    <row r="61" spans="1:3">
      <c r="A61" s="245" t="s">
        <v>741</v>
      </c>
      <c r="B61" s="242" t="s">
        <v>2394</v>
      </c>
      <c r="C61" s="242">
        <v>4</v>
      </c>
    </row>
    <row r="62" spans="1:3">
      <c r="A62" s="245" t="s">
        <v>742</v>
      </c>
      <c r="B62" s="242" t="s">
        <v>1</v>
      </c>
      <c r="C62" s="242">
        <v>4</v>
      </c>
    </row>
    <row r="63" spans="1:3">
      <c r="A63" s="245" t="s">
        <v>743</v>
      </c>
      <c r="B63" s="242" t="s">
        <v>2395</v>
      </c>
      <c r="C63" s="242">
        <v>4</v>
      </c>
    </row>
    <row r="64" spans="1:3">
      <c r="A64" s="245" t="s">
        <v>744</v>
      </c>
      <c r="B64" s="242" t="s">
        <v>2396</v>
      </c>
      <c r="C64" s="242">
        <v>4</v>
      </c>
    </row>
    <row r="65" spans="1:3">
      <c r="A65" s="245" t="s">
        <v>745</v>
      </c>
      <c r="B65" s="242" t="s">
        <v>2397</v>
      </c>
      <c r="C65" s="242">
        <v>4</v>
      </c>
    </row>
    <row r="66" spans="1:3">
      <c r="A66" s="245" t="s">
        <v>746</v>
      </c>
      <c r="B66" s="242" t="s">
        <v>2398</v>
      </c>
      <c r="C66" s="242">
        <v>4</v>
      </c>
    </row>
    <row r="67" spans="1:3">
      <c r="A67" s="245" t="s">
        <v>747</v>
      </c>
      <c r="B67" s="242" t="s">
        <v>2399</v>
      </c>
      <c r="C67" s="242">
        <v>4</v>
      </c>
    </row>
    <row r="68" spans="1:3">
      <c r="A68" s="245" t="s">
        <v>748</v>
      </c>
      <c r="B68" s="242" t="s">
        <v>2400</v>
      </c>
      <c r="C68" s="242">
        <v>4</v>
      </c>
    </row>
    <row r="69" spans="1:3">
      <c r="A69" s="245" t="s">
        <v>749</v>
      </c>
      <c r="B69" s="242" t="s">
        <v>2401</v>
      </c>
      <c r="C69" s="242">
        <v>4</v>
      </c>
    </row>
    <row r="70" spans="1:3">
      <c r="A70" s="245" t="s">
        <v>2402</v>
      </c>
      <c r="B70" s="242" t="s">
        <v>2403</v>
      </c>
      <c r="C70" s="242">
        <v>4</v>
      </c>
    </row>
    <row r="71" spans="1:3">
      <c r="A71" s="245" t="s">
        <v>2404</v>
      </c>
      <c r="B71" s="242" t="s">
        <v>2405</v>
      </c>
      <c r="C71" s="242">
        <v>4</v>
      </c>
    </row>
    <row r="72" spans="1:3">
      <c r="A72" s="245" t="s">
        <v>2406</v>
      </c>
      <c r="B72" s="242" t="s">
        <v>2407</v>
      </c>
      <c r="C72" s="242">
        <v>4</v>
      </c>
    </row>
    <row r="73" spans="1:3">
      <c r="A73" s="245" t="s">
        <v>2408</v>
      </c>
      <c r="B73" s="242" t="s">
        <v>2409</v>
      </c>
      <c r="C73" s="242">
        <v>4</v>
      </c>
    </row>
    <row r="74" spans="1:3">
      <c r="A74" s="245" t="s">
        <v>2410</v>
      </c>
      <c r="B74" s="242" t="s">
        <v>2411</v>
      </c>
      <c r="C74" s="242">
        <v>4</v>
      </c>
    </row>
    <row r="75" spans="1:3">
      <c r="A75" s="245" t="s">
        <v>2412</v>
      </c>
      <c r="B75" s="242" t="s">
        <v>2413</v>
      </c>
      <c r="C75" s="242">
        <v>5</v>
      </c>
    </row>
    <row r="76" spans="1:3">
      <c r="A76" s="245" t="s">
        <v>2414</v>
      </c>
      <c r="B76" s="242" t="s">
        <v>2415</v>
      </c>
      <c r="C76" s="242">
        <v>4</v>
      </c>
    </row>
    <row r="77" spans="1:3">
      <c r="A77" s="245" t="s">
        <v>2416</v>
      </c>
      <c r="B77" s="242" t="s">
        <v>2417</v>
      </c>
      <c r="C77" s="242">
        <v>4</v>
      </c>
    </row>
    <row r="78" spans="1:3">
      <c r="A78" s="245" t="s">
        <v>2418</v>
      </c>
      <c r="B78" s="242" t="s">
        <v>2419</v>
      </c>
      <c r="C78" s="242">
        <v>5</v>
      </c>
    </row>
    <row r="79" spans="1:3">
      <c r="A79" s="245" t="s">
        <v>2420</v>
      </c>
      <c r="B79" s="242" t="s">
        <v>2421</v>
      </c>
      <c r="C79" s="242">
        <v>5</v>
      </c>
    </row>
    <row r="80" spans="1:3">
      <c r="A80" s="245" t="s">
        <v>2422</v>
      </c>
      <c r="B80" s="242" t="s">
        <v>2423</v>
      </c>
      <c r="C80" s="242">
        <v>5</v>
      </c>
    </row>
    <row r="81" spans="1:3">
      <c r="A81" s="245" t="s">
        <v>2424</v>
      </c>
      <c r="B81" s="242" t="s">
        <v>2425</v>
      </c>
      <c r="C81" s="242">
        <v>4</v>
      </c>
    </row>
    <row r="82" spans="1:3">
      <c r="A82" s="245" t="s">
        <v>1956</v>
      </c>
      <c r="B82" s="242" t="s">
        <v>1957</v>
      </c>
      <c r="C82" s="242">
        <v>3</v>
      </c>
    </row>
    <row r="83" spans="1:3">
      <c r="A83" s="245" t="s">
        <v>1958</v>
      </c>
      <c r="B83" s="242" t="s">
        <v>1959</v>
      </c>
      <c r="C83" s="242">
        <v>1</v>
      </c>
    </row>
    <row r="84" spans="1:3">
      <c r="A84" s="245" t="s">
        <v>1960</v>
      </c>
      <c r="B84" s="242" t="s">
        <v>1961</v>
      </c>
      <c r="C84" s="242">
        <v>1</v>
      </c>
    </row>
    <row r="85" spans="1:3">
      <c r="A85" s="245" t="s">
        <v>1962</v>
      </c>
      <c r="B85" s="242" t="s">
        <v>1963</v>
      </c>
      <c r="C85" s="242">
        <v>1</v>
      </c>
    </row>
    <row r="86" spans="1:3">
      <c r="A86" s="245" t="s">
        <v>1964</v>
      </c>
      <c r="B86" s="242" t="s">
        <v>1965</v>
      </c>
      <c r="C86" s="242">
        <v>2</v>
      </c>
    </row>
    <row r="87" spans="1:3">
      <c r="A87" s="245" t="s">
        <v>1966</v>
      </c>
      <c r="B87" s="242" t="s">
        <v>1967</v>
      </c>
      <c r="C87" s="242">
        <v>1</v>
      </c>
    </row>
    <row r="88" spans="1:3">
      <c r="A88" s="245" t="s">
        <v>1968</v>
      </c>
      <c r="B88" s="242" t="s">
        <v>1969</v>
      </c>
      <c r="C88" s="242">
        <v>1</v>
      </c>
    </row>
    <row r="89" spans="1:3">
      <c r="A89" s="245" t="s">
        <v>1970</v>
      </c>
      <c r="B89" s="242" t="s">
        <v>1971</v>
      </c>
      <c r="C89" s="242">
        <v>3</v>
      </c>
    </row>
    <row r="90" spans="1:3">
      <c r="A90" s="245" t="s">
        <v>1972</v>
      </c>
      <c r="B90" s="242" t="s">
        <v>1973</v>
      </c>
      <c r="C90" s="242">
        <v>3</v>
      </c>
    </row>
    <row r="91" spans="1:3">
      <c r="A91" s="245" t="s">
        <v>1974</v>
      </c>
      <c r="B91" s="242" t="s">
        <v>1975</v>
      </c>
      <c r="C91" s="242">
        <v>2</v>
      </c>
    </row>
    <row r="92" spans="1:3">
      <c r="A92" s="245" t="s">
        <v>1976</v>
      </c>
      <c r="B92" s="242" t="s">
        <v>1977</v>
      </c>
      <c r="C92" s="242">
        <v>1</v>
      </c>
    </row>
    <row r="93" spans="1:3">
      <c r="A93" s="245" t="s">
        <v>1978</v>
      </c>
      <c r="B93" s="242" t="s">
        <v>1979</v>
      </c>
      <c r="C93" s="242">
        <v>1</v>
      </c>
    </row>
    <row r="94" spans="1:3">
      <c r="A94" s="245" t="s">
        <v>1980</v>
      </c>
      <c r="B94" s="242" t="s">
        <v>1981</v>
      </c>
      <c r="C94" s="242">
        <v>2</v>
      </c>
    </row>
    <row r="95" spans="1:3">
      <c r="A95" s="245" t="s">
        <v>1982</v>
      </c>
      <c r="B95" s="242" t="s">
        <v>1983</v>
      </c>
      <c r="C95" s="242">
        <v>2</v>
      </c>
    </row>
    <row r="96" spans="1:3">
      <c r="A96" s="245" t="s">
        <v>1984</v>
      </c>
      <c r="B96" s="242" t="s">
        <v>1985</v>
      </c>
      <c r="C96" s="242">
        <v>1</v>
      </c>
    </row>
    <row r="97" spans="1:3">
      <c r="A97" s="245" t="s">
        <v>750</v>
      </c>
      <c r="B97" s="242" t="s">
        <v>2426</v>
      </c>
      <c r="C97" s="242">
        <v>4</v>
      </c>
    </row>
    <row r="98" spans="1:3">
      <c r="A98" s="245" t="s">
        <v>1986</v>
      </c>
      <c r="B98" s="242" t="s">
        <v>1987</v>
      </c>
      <c r="C98" s="242">
        <v>3</v>
      </c>
    </row>
    <row r="99" spans="1:3">
      <c r="A99" s="245" t="s">
        <v>1988</v>
      </c>
      <c r="B99" s="242" t="s">
        <v>1989</v>
      </c>
      <c r="C99" s="242">
        <v>3</v>
      </c>
    </row>
    <row r="100" spans="1:3">
      <c r="A100" s="245" t="s">
        <v>1990</v>
      </c>
      <c r="B100" s="242" t="s">
        <v>1991</v>
      </c>
      <c r="C100" s="242">
        <v>3</v>
      </c>
    </row>
    <row r="101" spans="1:3">
      <c r="A101" s="245" t="s">
        <v>1992</v>
      </c>
      <c r="B101" s="242" t="s">
        <v>1993</v>
      </c>
      <c r="C101" s="242">
        <v>3</v>
      </c>
    </row>
    <row r="102" spans="1:3">
      <c r="A102" s="245" t="s">
        <v>1994</v>
      </c>
      <c r="B102" s="242" t="s">
        <v>1995</v>
      </c>
      <c r="C102" s="242">
        <v>3</v>
      </c>
    </row>
    <row r="103" spans="1:3">
      <c r="A103" s="245" t="s">
        <v>1996</v>
      </c>
      <c r="B103" s="242" t="s">
        <v>1997</v>
      </c>
      <c r="C103" s="242">
        <v>3</v>
      </c>
    </row>
    <row r="104" spans="1:3">
      <c r="A104" s="245" t="s">
        <v>1998</v>
      </c>
      <c r="B104" s="242" t="s">
        <v>1999</v>
      </c>
      <c r="C104" s="242">
        <v>2</v>
      </c>
    </row>
    <row r="105" spans="1:3">
      <c r="A105" s="245" t="s">
        <v>2000</v>
      </c>
      <c r="B105" s="242" t="s">
        <v>2001</v>
      </c>
      <c r="C105" s="242">
        <v>3</v>
      </c>
    </row>
    <row r="106" spans="1:3">
      <c r="A106" s="245" t="s">
        <v>2002</v>
      </c>
      <c r="B106" s="242" t="s">
        <v>2003</v>
      </c>
      <c r="C106" s="242">
        <v>3</v>
      </c>
    </row>
    <row r="107" spans="1:3">
      <c r="A107" s="245" t="s">
        <v>2004</v>
      </c>
      <c r="B107" s="242" t="s">
        <v>2005</v>
      </c>
      <c r="C107" s="242">
        <v>3</v>
      </c>
    </row>
    <row r="108" spans="1:3">
      <c r="A108" s="245" t="s">
        <v>2006</v>
      </c>
      <c r="B108" s="242" t="s">
        <v>2007</v>
      </c>
      <c r="C108" s="242">
        <v>3</v>
      </c>
    </row>
    <row r="109" spans="1:3">
      <c r="A109" s="245" t="s">
        <v>2427</v>
      </c>
      <c r="B109" s="242" t="s">
        <v>2</v>
      </c>
      <c r="C109" s="242">
        <v>1</v>
      </c>
    </row>
    <row r="110" spans="1:3">
      <c r="A110" s="245" t="s">
        <v>2008</v>
      </c>
      <c r="B110" s="242" t="s">
        <v>2009</v>
      </c>
      <c r="C110" s="242">
        <v>1</v>
      </c>
    </row>
    <row r="111" spans="1:3">
      <c r="A111" s="245" t="s">
        <v>2010</v>
      </c>
      <c r="B111" s="242" t="s">
        <v>2011</v>
      </c>
      <c r="C111" s="242">
        <v>1</v>
      </c>
    </row>
    <row r="112" spans="1:3">
      <c r="A112" s="245" t="s">
        <v>2012</v>
      </c>
      <c r="B112" s="242" t="s">
        <v>2013</v>
      </c>
      <c r="C112" s="242">
        <v>1</v>
      </c>
    </row>
    <row r="113" spans="1:3">
      <c r="A113" s="245" t="s">
        <v>2014</v>
      </c>
      <c r="B113" s="242" t="s">
        <v>2015</v>
      </c>
      <c r="C113" s="242">
        <v>2</v>
      </c>
    </row>
    <row r="114" spans="1:3">
      <c r="A114" s="245" t="s">
        <v>2016</v>
      </c>
      <c r="B114" s="242" t="s">
        <v>2017</v>
      </c>
      <c r="C114" s="242">
        <v>1</v>
      </c>
    </row>
    <row r="115" spans="1:3">
      <c r="A115" s="245" t="s">
        <v>2018</v>
      </c>
      <c r="B115" s="242" t="s">
        <v>2019</v>
      </c>
      <c r="C115" s="242">
        <v>2</v>
      </c>
    </row>
    <row r="116" spans="1:3">
      <c r="A116" s="245" t="s">
        <v>2020</v>
      </c>
      <c r="B116" s="242" t="s">
        <v>2021</v>
      </c>
      <c r="C116" s="242">
        <v>1</v>
      </c>
    </row>
    <row r="117" spans="1:3">
      <c r="A117" s="245" t="s">
        <v>2022</v>
      </c>
      <c r="B117" s="242" t="s">
        <v>2023</v>
      </c>
      <c r="C117" s="242">
        <v>1</v>
      </c>
    </row>
    <row r="118" spans="1:3">
      <c r="A118" s="245" t="s">
        <v>2024</v>
      </c>
      <c r="B118" s="242" t="s">
        <v>2025</v>
      </c>
      <c r="C118" s="242">
        <v>1</v>
      </c>
    </row>
    <row r="119" spans="1:3">
      <c r="A119" s="245" t="s">
        <v>2026</v>
      </c>
      <c r="B119" s="242" t="s">
        <v>2027</v>
      </c>
      <c r="C119" s="242">
        <v>2</v>
      </c>
    </row>
    <row r="120" spans="1:3">
      <c r="A120" s="245" t="s">
        <v>2028</v>
      </c>
      <c r="B120" s="242" t="s">
        <v>2029</v>
      </c>
      <c r="C120" s="242">
        <v>2</v>
      </c>
    </row>
    <row r="121" spans="1:3">
      <c r="A121" s="245" t="s">
        <v>2030</v>
      </c>
      <c r="B121" s="242" t="s">
        <v>2031</v>
      </c>
      <c r="C121" s="242">
        <v>1</v>
      </c>
    </row>
    <row r="122" spans="1:3">
      <c r="A122" s="245" t="s">
        <v>2032</v>
      </c>
      <c r="B122" s="242" t="s">
        <v>2033</v>
      </c>
      <c r="C122" s="242">
        <v>2</v>
      </c>
    </row>
    <row r="123" spans="1:3">
      <c r="A123" s="245" t="s">
        <v>2034</v>
      </c>
      <c r="B123" s="242" t="s">
        <v>2035</v>
      </c>
      <c r="C123" s="242">
        <v>2</v>
      </c>
    </row>
    <row r="124" spans="1:3">
      <c r="A124" s="245" t="s">
        <v>2036</v>
      </c>
      <c r="B124" s="242" t="s">
        <v>2037</v>
      </c>
      <c r="C124" s="242">
        <v>3</v>
      </c>
    </row>
    <row r="125" spans="1:3">
      <c r="A125" s="245" t="s">
        <v>2038</v>
      </c>
      <c r="B125" s="242" t="s">
        <v>2039</v>
      </c>
      <c r="C125" s="242">
        <v>2</v>
      </c>
    </row>
    <row r="126" spans="1:3">
      <c r="A126" s="245" t="s">
        <v>2040</v>
      </c>
      <c r="B126" s="242" t="s">
        <v>2041</v>
      </c>
      <c r="C126" s="242">
        <v>3</v>
      </c>
    </row>
    <row r="127" spans="1:3">
      <c r="A127" s="245" t="s">
        <v>2042</v>
      </c>
      <c r="B127" s="242" t="s">
        <v>2043</v>
      </c>
      <c r="C127" s="242">
        <v>3</v>
      </c>
    </row>
    <row r="128" spans="1:3">
      <c r="A128" s="245" t="s">
        <v>2044</v>
      </c>
      <c r="B128" s="242" t="s">
        <v>2045</v>
      </c>
      <c r="C128" s="242">
        <v>2</v>
      </c>
    </row>
    <row r="129" spans="1:3">
      <c r="A129" s="245" t="s">
        <v>2046</v>
      </c>
      <c r="B129" s="242" t="s">
        <v>2047</v>
      </c>
      <c r="C129" s="242">
        <v>2</v>
      </c>
    </row>
    <row r="130" spans="1:3">
      <c r="A130" s="245" t="s">
        <v>2048</v>
      </c>
      <c r="B130" s="242" t="s">
        <v>2049</v>
      </c>
      <c r="C130" s="242">
        <v>3</v>
      </c>
    </row>
    <row r="131" spans="1:3">
      <c r="A131" s="245" t="s">
        <v>751</v>
      </c>
      <c r="B131" s="242" t="s">
        <v>2428</v>
      </c>
      <c r="C131" s="242">
        <v>4</v>
      </c>
    </row>
    <row r="132" spans="1:3">
      <c r="A132" s="245" t="s">
        <v>2429</v>
      </c>
      <c r="B132" s="242" t="s">
        <v>2430</v>
      </c>
      <c r="C132" s="242">
        <v>4</v>
      </c>
    </row>
    <row r="133" spans="1:3">
      <c r="A133" s="245" t="s">
        <v>2050</v>
      </c>
      <c r="B133" s="242" t="s">
        <v>2051</v>
      </c>
      <c r="C133" s="242">
        <v>3</v>
      </c>
    </row>
    <row r="134" spans="1:3">
      <c r="A134" s="245" t="s">
        <v>2052</v>
      </c>
      <c r="B134" s="242" t="s">
        <v>2053</v>
      </c>
      <c r="C134" s="242">
        <v>2</v>
      </c>
    </row>
    <row r="135" spans="1:3">
      <c r="A135" s="245" t="s">
        <v>2054</v>
      </c>
      <c r="B135" s="242" t="s">
        <v>2055</v>
      </c>
      <c r="C135" s="242">
        <v>3</v>
      </c>
    </row>
    <row r="136" spans="1:3">
      <c r="A136" s="245" t="s">
        <v>2056</v>
      </c>
      <c r="B136" s="242" t="s">
        <v>2057</v>
      </c>
      <c r="C136" s="242">
        <v>3</v>
      </c>
    </row>
    <row r="137" spans="1:3">
      <c r="A137" s="245" t="s">
        <v>2058</v>
      </c>
      <c r="B137" s="242" t="s">
        <v>2059</v>
      </c>
      <c r="C137" s="242">
        <v>3</v>
      </c>
    </row>
    <row r="138" spans="1:3">
      <c r="A138" s="245" t="s">
        <v>2060</v>
      </c>
      <c r="B138" s="242" t="s">
        <v>2061</v>
      </c>
      <c r="C138" s="242">
        <v>3</v>
      </c>
    </row>
    <row r="139" spans="1:3">
      <c r="A139" s="245" t="s">
        <v>2062</v>
      </c>
      <c r="B139" s="242" t="s">
        <v>2063</v>
      </c>
      <c r="C139" s="242">
        <v>3</v>
      </c>
    </row>
    <row r="140" spans="1:3">
      <c r="A140" s="245" t="s">
        <v>2064</v>
      </c>
      <c r="B140" s="242" t="s">
        <v>2065</v>
      </c>
      <c r="C140" s="242">
        <v>2</v>
      </c>
    </row>
    <row r="141" spans="1:3">
      <c r="A141" s="245" t="s">
        <v>2066</v>
      </c>
      <c r="B141" s="242" t="s">
        <v>2067</v>
      </c>
      <c r="C141" s="242">
        <v>2</v>
      </c>
    </row>
    <row r="142" spans="1:3">
      <c r="A142" s="245" t="s">
        <v>2068</v>
      </c>
      <c r="B142" s="242" t="s">
        <v>2069</v>
      </c>
      <c r="C142" s="242">
        <v>2</v>
      </c>
    </row>
    <row r="143" spans="1:3">
      <c r="A143" s="245" t="s">
        <v>2070</v>
      </c>
      <c r="B143" s="242" t="s">
        <v>2071</v>
      </c>
      <c r="C143" s="242">
        <v>2</v>
      </c>
    </row>
    <row r="144" spans="1:3">
      <c r="A144" s="245" t="s">
        <v>2072</v>
      </c>
      <c r="B144" s="242" t="s">
        <v>2073</v>
      </c>
      <c r="C144" s="242">
        <v>3</v>
      </c>
    </row>
    <row r="145" spans="1:3">
      <c r="A145" s="245" t="s">
        <v>2074</v>
      </c>
      <c r="B145" s="242" t="s">
        <v>2075</v>
      </c>
      <c r="C145" s="242">
        <v>1</v>
      </c>
    </row>
    <row r="146" spans="1:3">
      <c r="A146" s="245" t="s">
        <v>2076</v>
      </c>
      <c r="B146" s="242" t="s">
        <v>2077</v>
      </c>
      <c r="C146" s="242">
        <v>2</v>
      </c>
    </row>
    <row r="147" spans="1:3">
      <c r="A147" s="245" t="s">
        <v>2078</v>
      </c>
      <c r="B147" s="242" t="s">
        <v>2079</v>
      </c>
      <c r="C147" s="242">
        <v>2</v>
      </c>
    </row>
    <row r="148" spans="1:3">
      <c r="A148" s="245" t="s">
        <v>2080</v>
      </c>
      <c r="B148" s="242" t="s">
        <v>2081</v>
      </c>
      <c r="C148" s="242">
        <v>3</v>
      </c>
    </row>
    <row r="149" spans="1:3">
      <c r="A149" s="245" t="s">
        <v>2082</v>
      </c>
      <c r="B149" s="242" t="s">
        <v>2083</v>
      </c>
      <c r="C149" s="242">
        <v>3</v>
      </c>
    </row>
    <row r="150" spans="1:3">
      <c r="A150" s="245" t="s">
        <v>2084</v>
      </c>
      <c r="B150" s="242" t="s">
        <v>2085</v>
      </c>
      <c r="C150" s="242">
        <v>3</v>
      </c>
    </row>
    <row r="151" spans="1:3">
      <c r="A151" s="245" t="s">
        <v>2086</v>
      </c>
      <c r="B151" s="242" t="s">
        <v>3</v>
      </c>
      <c r="C151" s="242">
        <v>3</v>
      </c>
    </row>
    <row r="152" spans="1:3">
      <c r="A152" s="245" t="s">
        <v>2087</v>
      </c>
      <c r="B152" s="242" t="s">
        <v>2088</v>
      </c>
      <c r="C152" s="242">
        <v>3</v>
      </c>
    </row>
    <row r="153" spans="1:3">
      <c r="A153" s="245" t="s">
        <v>2089</v>
      </c>
      <c r="B153" s="242" t="s">
        <v>2090</v>
      </c>
      <c r="C153" s="242">
        <v>2</v>
      </c>
    </row>
    <row r="154" spans="1:3">
      <c r="A154" s="245" t="s">
        <v>2091</v>
      </c>
      <c r="B154" s="242" t="s">
        <v>2092</v>
      </c>
      <c r="C154" s="242">
        <v>2</v>
      </c>
    </row>
    <row r="155" spans="1:3">
      <c r="A155" s="245" t="s">
        <v>2093</v>
      </c>
      <c r="B155" s="242" t="s">
        <v>2094</v>
      </c>
      <c r="C155" s="242">
        <v>3</v>
      </c>
    </row>
    <row r="156" spans="1:3">
      <c r="A156" s="245" t="s">
        <v>2095</v>
      </c>
      <c r="B156" s="242" t="s">
        <v>4</v>
      </c>
      <c r="C156" s="242">
        <v>3</v>
      </c>
    </row>
    <row r="157" spans="1:3">
      <c r="A157" s="245" t="s">
        <v>2096</v>
      </c>
      <c r="B157" s="242" t="s">
        <v>2097</v>
      </c>
      <c r="C157" s="242">
        <v>3</v>
      </c>
    </row>
    <row r="158" spans="1:3">
      <c r="A158" s="245" t="s">
        <v>2098</v>
      </c>
      <c r="B158" s="242" t="s">
        <v>5</v>
      </c>
      <c r="C158" s="242">
        <v>2</v>
      </c>
    </row>
    <row r="159" spans="1:3">
      <c r="A159" s="245" t="s">
        <v>2099</v>
      </c>
      <c r="B159" s="242" t="s">
        <v>2100</v>
      </c>
      <c r="C159" s="242">
        <v>3</v>
      </c>
    </row>
    <row r="160" spans="1:3">
      <c r="A160" s="245" t="s">
        <v>2101</v>
      </c>
      <c r="B160" s="242" t="s">
        <v>2102</v>
      </c>
      <c r="C160" s="242">
        <v>3</v>
      </c>
    </row>
    <row r="161" spans="1:3">
      <c r="A161" s="245" t="s">
        <v>2431</v>
      </c>
      <c r="B161" s="242" t="s">
        <v>2432</v>
      </c>
      <c r="C161" s="242">
        <v>1</v>
      </c>
    </row>
    <row r="162" spans="1:3">
      <c r="A162" s="245" t="s">
        <v>2103</v>
      </c>
      <c r="B162" s="242" t="s">
        <v>2104</v>
      </c>
      <c r="C162" s="242">
        <v>1</v>
      </c>
    </row>
    <row r="163" spans="1:3">
      <c r="A163" s="245" t="s">
        <v>2105</v>
      </c>
      <c r="B163" s="242" t="s">
        <v>6</v>
      </c>
      <c r="C163" s="242">
        <v>1</v>
      </c>
    </row>
    <row r="164" spans="1:3">
      <c r="A164" s="245" t="s">
        <v>2106</v>
      </c>
      <c r="B164" s="242" t="s">
        <v>2107</v>
      </c>
      <c r="C164" s="242">
        <v>1</v>
      </c>
    </row>
    <row r="165" spans="1:3">
      <c r="A165" s="245" t="s">
        <v>2108</v>
      </c>
      <c r="B165" s="242" t="s">
        <v>7</v>
      </c>
      <c r="C165" s="242">
        <v>2</v>
      </c>
    </row>
    <row r="166" spans="1:3">
      <c r="A166" s="245" t="s">
        <v>2109</v>
      </c>
      <c r="B166" s="242" t="s">
        <v>2110</v>
      </c>
      <c r="C166" s="242">
        <v>3</v>
      </c>
    </row>
    <row r="167" spans="1:3">
      <c r="A167" s="245" t="s">
        <v>2111</v>
      </c>
      <c r="B167" s="242" t="s">
        <v>2112</v>
      </c>
      <c r="C167" s="242">
        <v>2</v>
      </c>
    </row>
    <row r="168" spans="1:3">
      <c r="A168" s="245" t="s">
        <v>2113</v>
      </c>
      <c r="B168" s="242" t="s">
        <v>8</v>
      </c>
      <c r="C168" s="242">
        <v>1</v>
      </c>
    </row>
    <row r="169" spans="1:3">
      <c r="A169" s="245" t="s">
        <v>2114</v>
      </c>
      <c r="B169" s="242" t="s">
        <v>2115</v>
      </c>
      <c r="C169" s="242">
        <v>2</v>
      </c>
    </row>
    <row r="170" spans="1:3">
      <c r="A170" s="245" t="s">
        <v>2116</v>
      </c>
      <c r="B170" s="242" t="s">
        <v>2117</v>
      </c>
      <c r="C170" s="242">
        <v>1</v>
      </c>
    </row>
    <row r="171" spans="1:3">
      <c r="A171" s="245" t="s">
        <v>752</v>
      </c>
      <c r="B171" s="242" t="s">
        <v>9</v>
      </c>
      <c r="C171" s="242">
        <v>1</v>
      </c>
    </row>
    <row r="172" spans="1:3">
      <c r="A172" s="245" t="s">
        <v>2118</v>
      </c>
      <c r="B172" s="242" t="s">
        <v>2119</v>
      </c>
      <c r="C172" s="242">
        <v>2</v>
      </c>
    </row>
    <row r="173" spans="1:3">
      <c r="A173" s="245" t="s">
        <v>2120</v>
      </c>
      <c r="B173" s="242" t="s">
        <v>2122</v>
      </c>
      <c r="C173" s="242">
        <v>3</v>
      </c>
    </row>
    <row r="174" spans="1:3">
      <c r="A174" s="245" t="s">
        <v>2123</v>
      </c>
      <c r="B174" s="242" t="s">
        <v>2124</v>
      </c>
      <c r="C174" s="242">
        <v>3</v>
      </c>
    </row>
    <row r="175" spans="1:3">
      <c r="A175" s="245" t="s">
        <v>2125</v>
      </c>
      <c r="B175" s="242" t="s">
        <v>2126</v>
      </c>
      <c r="C175" s="242">
        <v>2</v>
      </c>
    </row>
    <row r="176" spans="1:3">
      <c r="A176" s="245" t="s">
        <v>2127</v>
      </c>
      <c r="B176" s="242" t="s">
        <v>2128</v>
      </c>
      <c r="C176" s="242">
        <v>1</v>
      </c>
    </row>
    <row r="177" spans="1:3">
      <c r="A177" s="245" t="s">
        <v>2129</v>
      </c>
      <c r="B177" s="242" t="s">
        <v>2130</v>
      </c>
      <c r="C177" s="242">
        <v>3</v>
      </c>
    </row>
    <row r="178" spans="1:3">
      <c r="A178" s="245" t="s">
        <v>2131</v>
      </c>
      <c r="B178" s="242" t="s">
        <v>2132</v>
      </c>
      <c r="C178" s="242">
        <v>1</v>
      </c>
    </row>
    <row r="179" spans="1:3">
      <c r="A179" s="245" t="s">
        <v>2133</v>
      </c>
      <c r="B179" s="242" t="s">
        <v>10</v>
      </c>
      <c r="C179" s="242">
        <v>2</v>
      </c>
    </row>
    <row r="180" spans="1:3">
      <c r="A180" s="245" t="s">
        <v>2134</v>
      </c>
      <c r="B180" s="242" t="s">
        <v>2135</v>
      </c>
      <c r="C180" s="242">
        <v>1</v>
      </c>
    </row>
    <row r="181" spans="1:3">
      <c r="A181" s="245" t="s">
        <v>2136</v>
      </c>
      <c r="B181" s="242" t="s">
        <v>2137</v>
      </c>
      <c r="C181" s="242">
        <v>2</v>
      </c>
    </row>
    <row r="182" spans="1:3">
      <c r="A182" s="245" t="s">
        <v>2138</v>
      </c>
      <c r="B182" s="242" t="s">
        <v>2139</v>
      </c>
      <c r="C182" s="242">
        <v>1</v>
      </c>
    </row>
    <row r="183" spans="1:3">
      <c r="A183" s="245" t="s">
        <v>2140</v>
      </c>
      <c r="B183" s="242" t="s">
        <v>2141</v>
      </c>
      <c r="C183" s="242">
        <v>1</v>
      </c>
    </row>
    <row r="184" spans="1:3">
      <c r="A184" s="245" t="s">
        <v>2142</v>
      </c>
      <c r="B184" s="242" t="s">
        <v>2143</v>
      </c>
      <c r="C184" s="242">
        <v>2</v>
      </c>
    </row>
    <row r="185" spans="1:3">
      <c r="A185" s="245" t="s">
        <v>2144</v>
      </c>
      <c r="B185" s="242" t="s">
        <v>2145</v>
      </c>
      <c r="C185" s="242">
        <v>1</v>
      </c>
    </row>
    <row r="186" spans="1:3">
      <c r="A186" s="245" t="s">
        <v>2146</v>
      </c>
      <c r="B186" s="242" t="s">
        <v>2147</v>
      </c>
      <c r="C186" s="242">
        <v>2</v>
      </c>
    </row>
    <row r="187" spans="1:3">
      <c r="A187" s="245" t="s">
        <v>2148</v>
      </c>
      <c r="B187" s="242" t="s">
        <v>2149</v>
      </c>
      <c r="C187" s="242">
        <v>3</v>
      </c>
    </row>
    <row r="188" spans="1:3">
      <c r="A188" s="245" t="s">
        <v>2150</v>
      </c>
      <c r="B188" s="242" t="s">
        <v>2151</v>
      </c>
      <c r="C188" s="242">
        <v>1</v>
      </c>
    </row>
    <row r="189" spans="1:3">
      <c r="A189" s="245" t="s">
        <v>2152</v>
      </c>
      <c r="B189" s="242" t="s">
        <v>2153</v>
      </c>
      <c r="C189" s="242">
        <v>2</v>
      </c>
    </row>
    <row r="190" spans="1:3">
      <c r="A190" s="245" t="s">
        <v>2154</v>
      </c>
      <c r="B190" s="242" t="s">
        <v>2155</v>
      </c>
      <c r="C190" s="242">
        <v>1</v>
      </c>
    </row>
    <row r="191" spans="1:3">
      <c r="A191" s="245" t="s">
        <v>2156</v>
      </c>
      <c r="B191" s="242" t="s">
        <v>2157</v>
      </c>
      <c r="C191" s="242">
        <v>1</v>
      </c>
    </row>
    <row r="192" spans="1:3">
      <c r="A192" s="245" t="s">
        <v>2158</v>
      </c>
      <c r="B192" s="242" t="s">
        <v>2159</v>
      </c>
      <c r="C192" s="242">
        <v>1</v>
      </c>
    </row>
    <row r="193" spans="1:3">
      <c r="A193" s="245" t="s">
        <v>2160</v>
      </c>
      <c r="B193" s="242" t="s">
        <v>2161</v>
      </c>
      <c r="C193" s="242">
        <v>2</v>
      </c>
    </row>
    <row r="194" spans="1:3">
      <c r="A194" s="245" t="s">
        <v>2162</v>
      </c>
      <c r="B194" s="242" t="s">
        <v>2163</v>
      </c>
      <c r="C194" s="242">
        <v>2</v>
      </c>
    </row>
    <row r="195" spans="1:3">
      <c r="A195" s="245" t="s">
        <v>2164</v>
      </c>
      <c r="B195" s="242" t="s">
        <v>2165</v>
      </c>
      <c r="C195" s="242">
        <v>2</v>
      </c>
    </row>
    <row r="196" spans="1:3">
      <c r="A196" s="245" t="s">
        <v>2166</v>
      </c>
      <c r="B196" s="242" t="s">
        <v>2433</v>
      </c>
      <c r="C196" s="242">
        <v>1</v>
      </c>
    </row>
    <row r="197" spans="1:3">
      <c r="A197" s="245" t="s">
        <v>2167</v>
      </c>
      <c r="B197" s="242" t="s">
        <v>2168</v>
      </c>
      <c r="C197" s="242">
        <v>3</v>
      </c>
    </row>
    <row r="198" spans="1:3">
      <c r="A198" s="245" t="s">
        <v>2169</v>
      </c>
      <c r="B198" s="242" t="s">
        <v>2170</v>
      </c>
      <c r="C198" s="242">
        <v>2</v>
      </c>
    </row>
    <row r="199" spans="1:3">
      <c r="A199" s="245" t="s">
        <v>2171</v>
      </c>
      <c r="B199" s="242" t="s">
        <v>2172</v>
      </c>
      <c r="C199" s="242">
        <v>1</v>
      </c>
    </row>
    <row r="200" spans="1:3">
      <c r="A200" s="245" t="s">
        <v>2173</v>
      </c>
      <c r="B200" s="242" t="s">
        <v>11</v>
      </c>
      <c r="C200" s="242">
        <v>3</v>
      </c>
    </row>
    <row r="201" spans="1:3">
      <c r="A201" s="245" t="s">
        <v>2174</v>
      </c>
      <c r="B201" s="242" t="s">
        <v>2175</v>
      </c>
      <c r="C201" s="242">
        <v>3</v>
      </c>
    </row>
    <row r="202" spans="1:3">
      <c r="A202" s="245" t="s">
        <v>2176</v>
      </c>
      <c r="B202" s="242" t="s">
        <v>2177</v>
      </c>
      <c r="C202" s="242">
        <v>3</v>
      </c>
    </row>
    <row r="203" spans="1:3">
      <c r="A203" s="245" t="s">
        <v>2178</v>
      </c>
      <c r="B203" s="242" t="s">
        <v>2179</v>
      </c>
      <c r="C203" s="242">
        <v>1</v>
      </c>
    </row>
    <row r="204" spans="1:3">
      <c r="A204" s="245" t="s">
        <v>2180</v>
      </c>
      <c r="B204" s="242" t="s">
        <v>2181</v>
      </c>
      <c r="C204" s="242">
        <v>2</v>
      </c>
    </row>
    <row r="205" spans="1:3">
      <c r="A205" s="245" t="s">
        <v>2182</v>
      </c>
      <c r="B205" s="242" t="s">
        <v>12</v>
      </c>
      <c r="C205" s="242">
        <v>3</v>
      </c>
    </row>
    <row r="206" spans="1:3">
      <c r="A206" s="245" t="s">
        <v>2434</v>
      </c>
      <c r="B206" s="242" t="s">
        <v>2435</v>
      </c>
      <c r="C206" s="242">
        <v>4</v>
      </c>
    </row>
    <row r="207" spans="1:3">
      <c r="A207" s="245" t="s">
        <v>2436</v>
      </c>
      <c r="B207" s="242" t="s">
        <v>2437</v>
      </c>
      <c r="C207" s="242">
        <v>5</v>
      </c>
    </row>
    <row r="208" spans="1:3">
      <c r="A208" s="245" t="s">
        <v>2183</v>
      </c>
      <c r="B208" s="242" t="s">
        <v>2184</v>
      </c>
      <c r="C208" s="242">
        <v>3</v>
      </c>
    </row>
    <row r="209" spans="1:3">
      <c r="A209" s="245" t="s">
        <v>2185</v>
      </c>
      <c r="B209" s="242" t="s">
        <v>2186</v>
      </c>
      <c r="C209" s="242">
        <v>2</v>
      </c>
    </row>
    <row r="210" spans="1:3">
      <c r="A210" s="245" t="s">
        <v>2187</v>
      </c>
      <c r="B210" s="242" t="s">
        <v>2188</v>
      </c>
      <c r="C210" s="242">
        <v>3</v>
      </c>
    </row>
    <row r="211" spans="1:3">
      <c r="A211" s="245" t="s">
        <v>2189</v>
      </c>
      <c r="B211" s="242" t="s">
        <v>2190</v>
      </c>
      <c r="C211" s="242">
        <v>2</v>
      </c>
    </row>
    <row r="212" spans="1:3">
      <c r="A212" s="245" t="s">
        <v>2191</v>
      </c>
      <c r="B212" s="242" t="s">
        <v>2192</v>
      </c>
      <c r="C212" s="242">
        <v>3</v>
      </c>
    </row>
    <row r="213" spans="1:3">
      <c r="A213" s="245" t="s">
        <v>2196</v>
      </c>
      <c r="B213" s="242" t="s">
        <v>2197</v>
      </c>
      <c r="C213" s="242">
        <v>3</v>
      </c>
    </row>
    <row r="214" spans="1:3">
      <c r="A214" s="245" t="s">
        <v>2198</v>
      </c>
      <c r="B214" s="242" t="s">
        <v>2199</v>
      </c>
      <c r="C214" s="242">
        <v>2</v>
      </c>
    </row>
    <row r="215" spans="1:3">
      <c r="A215" s="245" t="s">
        <v>2200</v>
      </c>
      <c r="B215" s="242" t="s">
        <v>2201</v>
      </c>
      <c r="C215" s="242">
        <v>3</v>
      </c>
    </row>
    <row r="216" spans="1:3">
      <c r="A216" s="245" t="s">
        <v>2202</v>
      </c>
      <c r="B216" s="242" t="s">
        <v>2203</v>
      </c>
      <c r="C216" s="242">
        <v>2</v>
      </c>
    </row>
    <row r="217" spans="1:3">
      <c r="A217" s="245" t="s">
        <v>2204</v>
      </c>
      <c r="B217" s="242" t="s">
        <v>2205</v>
      </c>
      <c r="C217" s="242">
        <v>2</v>
      </c>
    </row>
    <row r="218" spans="1:3">
      <c r="A218" s="245" t="s">
        <v>2206</v>
      </c>
      <c r="B218" s="242" t="s">
        <v>2207</v>
      </c>
      <c r="C218" s="242">
        <v>2</v>
      </c>
    </row>
    <row r="219" spans="1:3">
      <c r="A219" s="245" t="s">
        <v>2208</v>
      </c>
      <c r="B219" s="242" t="s">
        <v>2209</v>
      </c>
      <c r="C219" s="242">
        <v>2</v>
      </c>
    </row>
    <row r="220" spans="1:3">
      <c r="A220" s="245" t="s">
        <v>2210</v>
      </c>
      <c r="B220" s="242" t="s">
        <v>2211</v>
      </c>
      <c r="C220" s="242">
        <v>2</v>
      </c>
    </row>
    <row r="221" spans="1:3">
      <c r="A221" s="245" t="s">
        <v>2212</v>
      </c>
      <c r="B221" s="242" t="s">
        <v>2213</v>
      </c>
      <c r="C221" s="242">
        <v>3</v>
      </c>
    </row>
    <row r="222" spans="1:3">
      <c r="A222" s="245" t="s">
        <v>2214</v>
      </c>
      <c r="B222" s="242" t="s">
        <v>2215</v>
      </c>
      <c r="C222" s="242">
        <v>2</v>
      </c>
    </row>
    <row r="223" spans="1:3">
      <c r="A223" s="245" t="s">
        <v>2216</v>
      </c>
      <c r="B223" s="242" t="s">
        <v>2217</v>
      </c>
      <c r="C223" s="242">
        <v>3</v>
      </c>
    </row>
    <row r="224" spans="1:3">
      <c r="A224" s="245" t="s">
        <v>2218</v>
      </c>
      <c r="B224" s="242" t="s">
        <v>13</v>
      </c>
      <c r="C224" s="242">
        <v>3</v>
      </c>
    </row>
    <row r="225" spans="1:3">
      <c r="A225" s="245" t="s">
        <v>2219</v>
      </c>
      <c r="B225" s="242" t="s">
        <v>2220</v>
      </c>
      <c r="C225" s="242">
        <v>3</v>
      </c>
    </row>
    <row r="226" spans="1:3">
      <c r="A226" s="245" t="s">
        <v>753</v>
      </c>
      <c r="B226" s="242" t="s">
        <v>14</v>
      </c>
      <c r="C226" s="242">
        <v>4</v>
      </c>
    </row>
    <row r="227" spans="1:3">
      <c r="A227" s="245" t="s">
        <v>2221</v>
      </c>
      <c r="B227" s="242" t="s">
        <v>2222</v>
      </c>
      <c r="C227" s="242">
        <v>3</v>
      </c>
    </row>
    <row r="228" spans="1:3">
      <c r="A228" s="245" t="s">
        <v>2223</v>
      </c>
      <c r="B228" s="242" t="s">
        <v>2224</v>
      </c>
      <c r="C228" s="242">
        <v>3</v>
      </c>
    </row>
    <row r="229" spans="1:3">
      <c r="A229" s="245" t="s">
        <v>2225</v>
      </c>
      <c r="B229" s="242" t="s">
        <v>2226</v>
      </c>
      <c r="C229" s="242">
        <v>2</v>
      </c>
    </row>
    <row r="230" spans="1:3">
      <c r="A230" s="245" t="s">
        <v>2227</v>
      </c>
      <c r="B230" s="242" t="s">
        <v>2228</v>
      </c>
      <c r="C230" s="242">
        <v>2</v>
      </c>
    </row>
    <row r="231" spans="1:3">
      <c r="A231" s="245" t="s">
        <v>2229</v>
      </c>
      <c r="B231" s="242" t="s">
        <v>2230</v>
      </c>
      <c r="C231" s="242">
        <v>3</v>
      </c>
    </row>
    <row r="232" spans="1:3">
      <c r="A232" s="245" t="s">
        <v>2231</v>
      </c>
      <c r="B232" s="242" t="s">
        <v>2232</v>
      </c>
      <c r="C232" s="242">
        <v>1</v>
      </c>
    </row>
    <row r="233" spans="1:3">
      <c r="A233" s="245" t="s">
        <v>2233</v>
      </c>
      <c r="B233" s="242" t="s">
        <v>15</v>
      </c>
      <c r="C233" s="242">
        <v>3</v>
      </c>
    </row>
    <row r="234" spans="1:3">
      <c r="A234" s="245" t="s">
        <v>2234</v>
      </c>
      <c r="B234" s="242" t="s">
        <v>2235</v>
      </c>
      <c r="C234" s="242">
        <v>3</v>
      </c>
    </row>
    <row r="235" spans="1:3">
      <c r="A235" s="245" t="s">
        <v>2236</v>
      </c>
      <c r="B235" s="242" t="s">
        <v>2237</v>
      </c>
      <c r="C235" s="242">
        <v>2</v>
      </c>
    </row>
    <row r="236" spans="1:3">
      <c r="A236" s="245" t="s">
        <v>2238</v>
      </c>
      <c r="B236" s="242" t="s">
        <v>2239</v>
      </c>
      <c r="C236" s="242">
        <v>3</v>
      </c>
    </row>
    <row r="237" spans="1:3">
      <c r="A237" s="245" t="s">
        <v>2240</v>
      </c>
      <c r="B237" s="242" t="s">
        <v>2241</v>
      </c>
      <c r="C237" s="242">
        <v>2</v>
      </c>
    </row>
    <row r="238" spans="1:3">
      <c r="A238" s="245" t="s">
        <v>2242</v>
      </c>
      <c r="B238" s="242" t="s">
        <v>2243</v>
      </c>
      <c r="C238" s="242">
        <v>3</v>
      </c>
    </row>
    <row r="239" spans="1:3">
      <c r="A239" s="245" t="s">
        <v>2244</v>
      </c>
      <c r="B239" s="242" t="s">
        <v>2245</v>
      </c>
      <c r="C239" s="242">
        <v>2</v>
      </c>
    </row>
    <row r="240" spans="1:3">
      <c r="A240" s="245" t="s">
        <v>2246</v>
      </c>
      <c r="B240" s="242" t="s">
        <v>2247</v>
      </c>
      <c r="C240" s="242">
        <v>3</v>
      </c>
    </row>
    <row r="241" spans="1:3">
      <c r="A241" s="245" t="s">
        <v>2248</v>
      </c>
      <c r="B241" s="242" t="s">
        <v>2249</v>
      </c>
      <c r="C241" s="242">
        <v>1</v>
      </c>
    </row>
    <row r="242" spans="1:3">
      <c r="A242" s="245" t="s">
        <v>2250</v>
      </c>
      <c r="B242" s="242" t="s">
        <v>2251</v>
      </c>
      <c r="C242" s="242">
        <v>3</v>
      </c>
    </row>
    <row r="243" spans="1:3">
      <c r="A243" s="245" t="s">
        <v>2252</v>
      </c>
      <c r="B243" s="242" t="s">
        <v>2253</v>
      </c>
      <c r="C243" s="242">
        <v>3</v>
      </c>
    </row>
    <row r="244" spans="1:3">
      <c r="A244" s="245" t="s">
        <v>2254</v>
      </c>
      <c r="B244" s="242" t="s">
        <v>2255</v>
      </c>
      <c r="C244" s="242">
        <v>2</v>
      </c>
    </row>
    <row r="245" spans="1:3">
      <c r="A245" s="245" t="s">
        <v>2256</v>
      </c>
      <c r="B245" s="242" t="s">
        <v>2257</v>
      </c>
      <c r="C245" s="242">
        <v>2</v>
      </c>
    </row>
    <row r="246" spans="1:3">
      <c r="A246" s="245" t="s">
        <v>2258</v>
      </c>
      <c r="B246" s="242" t="s">
        <v>2259</v>
      </c>
      <c r="C246" s="242">
        <v>2</v>
      </c>
    </row>
    <row r="247" spans="1:3">
      <c r="A247" s="245" t="s">
        <v>2260</v>
      </c>
      <c r="B247" s="242" t="s">
        <v>2261</v>
      </c>
      <c r="C247" s="242">
        <v>1</v>
      </c>
    </row>
    <row r="248" spans="1:3">
      <c r="A248" s="245" t="s">
        <v>2262</v>
      </c>
      <c r="B248" s="242" t="s">
        <v>2263</v>
      </c>
      <c r="C248" s="242">
        <v>3</v>
      </c>
    </row>
    <row r="249" spans="1:3">
      <c r="A249" s="245" t="s">
        <v>2264</v>
      </c>
      <c r="B249" s="242" t="s">
        <v>2265</v>
      </c>
      <c r="C249" s="242">
        <v>3</v>
      </c>
    </row>
    <row r="250" spans="1:3">
      <c r="A250" s="245" t="s">
        <v>2266</v>
      </c>
      <c r="B250" s="242" t="s">
        <v>2438</v>
      </c>
      <c r="C250" s="242">
        <v>3</v>
      </c>
    </row>
    <row r="251" spans="1:3">
      <c r="A251" s="245" t="s">
        <v>2267</v>
      </c>
      <c r="B251" s="242" t="s">
        <v>16</v>
      </c>
      <c r="C251" s="242">
        <v>1</v>
      </c>
    </row>
    <row r="252" spans="1:3">
      <c r="A252" s="245" t="s">
        <v>2268</v>
      </c>
      <c r="B252" s="242" t="s">
        <v>2269</v>
      </c>
      <c r="C252" s="242">
        <v>2</v>
      </c>
    </row>
    <row r="253" spans="1:3">
      <c r="A253" s="245" t="s">
        <v>2270</v>
      </c>
      <c r="B253" s="242" t="s">
        <v>2271</v>
      </c>
      <c r="C253" s="242">
        <v>1</v>
      </c>
    </row>
    <row r="254" spans="1:3">
      <c r="A254" s="245" t="s">
        <v>2272</v>
      </c>
      <c r="B254" s="242" t="s">
        <v>2273</v>
      </c>
      <c r="C254" s="242">
        <v>3</v>
      </c>
    </row>
    <row r="255" spans="1:3">
      <c r="A255" s="245" t="s">
        <v>2274</v>
      </c>
      <c r="B255" s="242" t="s">
        <v>2275</v>
      </c>
      <c r="C255" s="242">
        <v>3</v>
      </c>
    </row>
    <row r="256" spans="1:3">
      <c r="A256" s="245" t="s">
        <v>2276</v>
      </c>
      <c r="B256" s="242" t="s">
        <v>2277</v>
      </c>
      <c r="C256" s="242">
        <v>3</v>
      </c>
    </row>
    <row r="257" spans="1:3">
      <c r="A257" s="245" t="s">
        <v>754</v>
      </c>
      <c r="B257" s="242" t="s">
        <v>2439</v>
      </c>
      <c r="C257" s="242">
        <v>4</v>
      </c>
    </row>
    <row r="258" spans="1:3">
      <c r="A258" s="245" t="s">
        <v>755</v>
      </c>
      <c r="B258" s="242" t="s">
        <v>2440</v>
      </c>
      <c r="C258" s="242">
        <v>4</v>
      </c>
    </row>
    <row r="259" spans="1:3">
      <c r="A259" s="245" t="s">
        <v>756</v>
      </c>
      <c r="B259" s="242" t="s">
        <v>2441</v>
      </c>
      <c r="C259" s="242">
        <v>4</v>
      </c>
    </row>
    <row r="260" spans="1:3">
      <c r="A260" s="245" t="s">
        <v>757</v>
      </c>
      <c r="B260" s="242" t="s">
        <v>2442</v>
      </c>
      <c r="C260" s="242">
        <v>4</v>
      </c>
    </row>
    <row r="261" spans="1:3">
      <c r="A261" s="245" t="s">
        <v>758</v>
      </c>
      <c r="B261" s="242" t="s">
        <v>17</v>
      </c>
      <c r="C261" s="242">
        <v>4</v>
      </c>
    </row>
    <row r="262" spans="1:3">
      <c r="A262" s="245" t="s">
        <v>759</v>
      </c>
      <c r="B262" s="242" t="s">
        <v>18</v>
      </c>
      <c r="C262" s="242">
        <v>4</v>
      </c>
    </row>
    <row r="263" spans="1:3">
      <c r="A263" s="245" t="s">
        <v>760</v>
      </c>
      <c r="B263" s="242" t="s">
        <v>19</v>
      </c>
      <c r="C263" s="242">
        <v>4</v>
      </c>
    </row>
    <row r="264" spans="1:3">
      <c r="A264" s="245" t="s">
        <v>761</v>
      </c>
      <c r="B264" s="242" t="s">
        <v>20</v>
      </c>
      <c r="C264" s="242">
        <v>4</v>
      </c>
    </row>
    <row r="265" spans="1:3">
      <c r="A265" s="245" t="s">
        <v>762</v>
      </c>
      <c r="B265" s="242" t="s">
        <v>21</v>
      </c>
      <c r="C265" s="242">
        <v>5</v>
      </c>
    </row>
    <row r="266" spans="1:3">
      <c r="A266" s="245" t="s">
        <v>763</v>
      </c>
      <c r="B266" s="242" t="s">
        <v>2443</v>
      </c>
      <c r="C266" s="242">
        <v>4</v>
      </c>
    </row>
    <row r="267" spans="1:3">
      <c r="A267" s="245" t="s">
        <v>764</v>
      </c>
      <c r="B267" s="242" t="s">
        <v>2444</v>
      </c>
      <c r="C267" s="242">
        <v>4</v>
      </c>
    </row>
    <row r="268" spans="1:3">
      <c r="A268" s="245" t="s">
        <v>765</v>
      </c>
      <c r="B268" s="242" t="s">
        <v>22</v>
      </c>
      <c r="C268" s="242">
        <v>4</v>
      </c>
    </row>
    <row r="269" spans="1:3">
      <c r="A269" s="245" t="s">
        <v>766</v>
      </c>
      <c r="B269" s="242" t="s">
        <v>2445</v>
      </c>
      <c r="C269" s="242">
        <v>4</v>
      </c>
    </row>
    <row r="270" spans="1:3">
      <c r="A270" s="245" t="s">
        <v>767</v>
      </c>
      <c r="B270" s="242" t="s">
        <v>2446</v>
      </c>
      <c r="C270" s="242">
        <v>4</v>
      </c>
    </row>
    <row r="271" spans="1:3">
      <c r="A271" s="245" t="s">
        <v>768</v>
      </c>
      <c r="B271" s="242" t="s">
        <v>23</v>
      </c>
      <c r="C271" s="242">
        <v>4</v>
      </c>
    </row>
    <row r="272" spans="1:3">
      <c r="A272" s="245" t="s">
        <v>769</v>
      </c>
      <c r="B272" s="242" t="s">
        <v>24</v>
      </c>
      <c r="C272" s="242">
        <v>4</v>
      </c>
    </row>
    <row r="273" spans="1:3">
      <c r="A273" s="245" t="s">
        <v>770</v>
      </c>
      <c r="B273" s="242" t="s">
        <v>25</v>
      </c>
      <c r="C273" s="242">
        <v>4</v>
      </c>
    </row>
    <row r="274" spans="1:3">
      <c r="A274" s="245" t="s">
        <v>771</v>
      </c>
      <c r="B274" s="242" t="s">
        <v>2447</v>
      </c>
      <c r="C274" s="242">
        <v>4</v>
      </c>
    </row>
    <row r="275" spans="1:3">
      <c r="A275" s="245" t="s">
        <v>772</v>
      </c>
      <c r="B275" s="242" t="s">
        <v>2448</v>
      </c>
      <c r="C275" s="242">
        <v>4</v>
      </c>
    </row>
    <row r="276" spans="1:3">
      <c r="A276" s="245" t="s">
        <v>773</v>
      </c>
      <c r="B276" s="242" t="s">
        <v>26</v>
      </c>
      <c r="C276" s="242">
        <v>4</v>
      </c>
    </row>
    <row r="277" spans="1:3">
      <c r="A277" s="245" t="s">
        <v>774</v>
      </c>
      <c r="B277" s="242" t="s">
        <v>27</v>
      </c>
      <c r="C277" s="242">
        <v>4</v>
      </c>
    </row>
    <row r="278" spans="1:3">
      <c r="A278" s="245" t="s">
        <v>775</v>
      </c>
      <c r="B278" s="242" t="s">
        <v>28</v>
      </c>
      <c r="C278" s="242">
        <v>4</v>
      </c>
    </row>
    <row r="279" spans="1:3">
      <c r="A279" s="245" t="s">
        <v>776</v>
      </c>
      <c r="B279" s="242" t="s">
        <v>2449</v>
      </c>
      <c r="C279" s="242">
        <v>4</v>
      </c>
    </row>
    <row r="280" spans="1:3">
      <c r="A280" s="245" t="s">
        <v>2450</v>
      </c>
      <c r="B280" s="242" t="s">
        <v>2451</v>
      </c>
      <c r="C280" s="242">
        <v>4</v>
      </c>
    </row>
    <row r="281" spans="1:3">
      <c r="A281" s="245" t="s">
        <v>2452</v>
      </c>
      <c r="B281" s="242" t="s">
        <v>2453</v>
      </c>
      <c r="C281" s="242">
        <v>4</v>
      </c>
    </row>
    <row r="282" spans="1:3">
      <c r="A282" s="245" t="s">
        <v>2454</v>
      </c>
      <c r="B282" s="242" t="s">
        <v>2455</v>
      </c>
      <c r="C282" s="242">
        <v>4</v>
      </c>
    </row>
    <row r="283" spans="1:3">
      <c r="A283" s="245" t="s">
        <v>2456</v>
      </c>
      <c r="B283" s="242" t="s">
        <v>2457</v>
      </c>
      <c r="C283" s="242">
        <v>4</v>
      </c>
    </row>
    <row r="284" spans="1:3">
      <c r="A284" s="245" t="s">
        <v>2458</v>
      </c>
      <c r="B284" s="242" t="s">
        <v>2459</v>
      </c>
      <c r="C284" s="242">
        <v>4</v>
      </c>
    </row>
    <row r="285" spans="1:3">
      <c r="A285" s="245" t="s">
        <v>2460</v>
      </c>
      <c r="B285" s="242" t="s">
        <v>2461</v>
      </c>
      <c r="C285" s="242">
        <v>4</v>
      </c>
    </row>
    <row r="286" spans="1:3">
      <c r="A286" s="245" t="s">
        <v>2462</v>
      </c>
      <c r="B286" s="242" t="s">
        <v>2463</v>
      </c>
      <c r="C286" s="242">
        <v>4</v>
      </c>
    </row>
    <row r="287" spans="1:3">
      <c r="A287" s="245" t="s">
        <v>2464</v>
      </c>
      <c r="B287" s="242" t="s">
        <v>2465</v>
      </c>
      <c r="C287" s="242">
        <v>4</v>
      </c>
    </row>
    <row r="288" spans="1:3">
      <c r="A288" s="245" t="s">
        <v>2278</v>
      </c>
      <c r="B288" s="242" t="s">
        <v>2279</v>
      </c>
      <c r="C288" s="242">
        <v>3</v>
      </c>
    </row>
    <row r="289" spans="1:3">
      <c r="A289" s="245" t="s">
        <v>2280</v>
      </c>
      <c r="B289" s="242" t="s">
        <v>2281</v>
      </c>
      <c r="C289" s="242">
        <v>2</v>
      </c>
    </row>
    <row r="290" spans="1:3">
      <c r="A290" s="245" t="s">
        <v>2282</v>
      </c>
      <c r="B290" s="242" t="s">
        <v>2283</v>
      </c>
      <c r="C290" s="242">
        <v>3</v>
      </c>
    </row>
    <row r="291" spans="1:3">
      <c r="A291" s="245" t="s">
        <v>2284</v>
      </c>
      <c r="B291" s="242" t="s">
        <v>2285</v>
      </c>
      <c r="C291" s="242">
        <v>2</v>
      </c>
    </row>
    <row r="292" spans="1:3">
      <c r="A292" s="245" t="s">
        <v>2286</v>
      </c>
      <c r="B292" s="242" t="s">
        <v>2287</v>
      </c>
      <c r="C292" s="242">
        <v>2</v>
      </c>
    </row>
    <row r="293" spans="1:3">
      <c r="A293" s="245" t="s">
        <v>2288</v>
      </c>
      <c r="B293" s="242" t="s">
        <v>2289</v>
      </c>
      <c r="C293" s="242">
        <v>2</v>
      </c>
    </row>
    <row r="294" spans="1:3">
      <c r="A294" s="245" t="s">
        <v>2290</v>
      </c>
      <c r="B294" s="242" t="s">
        <v>2291</v>
      </c>
      <c r="C294" s="242">
        <v>2</v>
      </c>
    </row>
    <row r="295" spans="1:3">
      <c r="A295" s="245" t="s">
        <v>2292</v>
      </c>
      <c r="B295" s="242" t="s">
        <v>2293</v>
      </c>
      <c r="C295" s="242">
        <v>3</v>
      </c>
    </row>
    <row r="296" spans="1:3">
      <c r="A296" s="245" t="s">
        <v>2294</v>
      </c>
      <c r="B296" s="242" t="s">
        <v>2295</v>
      </c>
      <c r="C296" s="242">
        <v>2</v>
      </c>
    </row>
    <row r="297" spans="1:3">
      <c r="A297" s="245" t="s">
        <v>2296</v>
      </c>
      <c r="B297" s="242" t="s">
        <v>2297</v>
      </c>
      <c r="C297" s="242">
        <v>2</v>
      </c>
    </row>
    <row r="298" spans="1:3">
      <c r="A298" s="245" t="s">
        <v>2298</v>
      </c>
      <c r="B298" s="242" t="s">
        <v>2299</v>
      </c>
      <c r="C298" s="242">
        <v>1</v>
      </c>
    </row>
    <row r="299" spans="1:3">
      <c r="A299" s="245" t="s">
        <v>2300</v>
      </c>
      <c r="B299" s="242" t="s">
        <v>2301</v>
      </c>
      <c r="C299" s="242">
        <v>3</v>
      </c>
    </row>
    <row r="300" spans="1:3">
      <c r="A300" s="245" t="s">
        <v>2302</v>
      </c>
      <c r="B300" s="242" t="s">
        <v>2303</v>
      </c>
      <c r="C300" s="242">
        <v>3</v>
      </c>
    </row>
    <row r="301" spans="1:3">
      <c r="A301" s="245" t="s">
        <v>2304</v>
      </c>
      <c r="B301" s="242" t="s">
        <v>2305</v>
      </c>
      <c r="C301" s="242">
        <v>3</v>
      </c>
    </row>
    <row r="302" spans="1:3">
      <c r="A302" s="245" t="s">
        <v>777</v>
      </c>
      <c r="B302" s="242" t="s">
        <v>29</v>
      </c>
      <c r="C302" s="242">
        <v>4</v>
      </c>
    </row>
    <row r="303" spans="1:3">
      <c r="A303" s="245" t="s">
        <v>2306</v>
      </c>
      <c r="B303" s="242" t="s">
        <v>2307</v>
      </c>
      <c r="C303" s="242">
        <v>2</v>
      </c>
    </row>
    <row r="304" spans="1:3">
      <c r="A304" s="245" t="s">
        <v>2308</v>
      </c>
      <c r="B304" s="242" t="s">
        <v>2309</v>
      </c>
      <c r="C304" s="242">
        <v>3</v>
      </c>
    </row>
    <row r="305" spans="1:3">
      <c r="A305" s="245" t="s">
        <v>2310</v>
      </c>
      <c r="B305" s="242" t="s">
        <v>2311</v>
      </c>
      <c r="C305" s="242">
        <v>2</v>
      </c>
    </row>
    <row r="306" spans="1:3">
      <c r="A306" s="245" t="s">
        <v>2312</v>
      </c>
      <c r="B306" s="242" t="s">
        <v>2313</v>
      </c>
      <c r="C306" s="242">
        <v>3</v>
      </c>
    </row>
    <row r="307" spans="1:3">
      <c r="A307" s="245" t="s">
        <v>2314</v>
      </c>
      <c r="B307" s="242" t="s">
        <v>2315</v>
      </c>
      <c r="C307" s="242">
        <v>2</v>
      </c>
    </row>
    <row r="308" spans="1:3">
      <c r="A308" s="245" t="s">
        <v>2316</v>
      </c>
      <c r="B308" s="242" t="s">
        <v>2317</v>
      </c>
      <c r="C308" s="242">
        <v>2</v>
      </c>
    </row>
    <row r="309" spans="1:3">
      <c r="A309" s="245" t="s">
        <v>2318</v>
      </c>
      <c r="B309" s="242" t="s">
        <v>2319</v>
      </c>
      <c r="C309" s="242">
        <v>2</v>
      </c>
    </row>
    <row r="310" spans="1:3">
      <c r="A310" s="245" t="s">
        <v>2320</v>
      </c>
      <c r="B310" s="242" t="s">
        <v>2321</v>
      </c>
      <c r="C310" s="242">
        <v>3</v>
      </c>
    </row>
    <row r="311" spans="1:3">
      <c r="A311" s="245" t="s">
        <v>778</v>
      </c>
      <c r="B311" s="242" t="s">
        <v>30</v>
      </c>
      <c r="C311" s="242">
        <v>1</v>
      </c>
    </row>
    <row r="312" spans="1:3">
      <c r="A312" s="245" t="s">
        <v>779</v>
      </c>
      <c r="B312" s="242" t="s">
        <v>2466</v>
      </c>
      <c r="C312" s="242">
        <v>4</v>
      </c>
    </row>
    <row r="313" spans="1:3">
      <c r="A313" s="245" t="s">
        <v>2467</v>
      </c>
      <c r="B313" s="242" t="s">
        <v>2468</v>
      </c>
      <c r="C313" s="242">
        <v>4</v>
      </c>
    </row>
    <row r="314" spans="1:3">
      <c r="A314" s="245" t="s">
        <v>2469</v>
      </c>
      <c r="B314" s="242" t="s">
        <v>2470</v>
      </c>
      <c r="C314" s="242">
        <v>4</v>
      </c>
    </row>
    <row r="315" spans="1:3">
      <c r="A315" s="245" t="s">
        <v>2322</v>
      </c>
      <c r="B315" s="242" t="s">
        <v>2323</v>
      </c>
      <c r="C315" s="242">
        <v>3</v>
      </c>
    </row>
    <row r="316" spans="1:3">
      <c r="A316" s="245" t="s">
        <v>2324</v>
      </c>
      <c r="B316" s="242" t="s">
        <v>2325</v>
      </c>
      <c r="C316" s="242">
        <v>3</v>
      </c>
    </row>
    <row r="317" spans="1:3">
      <c r="A317" s="245" t="s">
        <v>2326</v>
      </c>
      <c r="B317" s="242" t="s">
        <v>2327</v>
      </c>
      <c r="C317" s="242">
        <v>3</v>
      </c>
    </row>
    <row r="318" spans="1:3">
      <c r="A318" s="245" t="s">
        <v>2328</v>
      </c>
      <c r="B318" s="242" t="s">
        <v>2329</v>
      </c>
      <c r="C318" s="242">
        <v>2</v>
      </c>
    </row>
    <row r="319" spans="1:3">
      <c r="A319" s="245" t="s">
        <v>2330</v>
      </c>
      <c r="B319" s="242" t="s">
        <v>2331</v>
      </c>
      <c r="C319" s="242">
        <v>2</v>
      </c>
    </row>
    <row r="320" spans="1:3">
      <c r="A320" s="245" t="s">
        <v>2332</v>
      </c>
      <c r="B320" s="242" t="s">
        <v>2333</v>
      </c>
      <c r="C320" s="242">
        <v>2</v>
      </c>
    </row>
    <row r="321" spans="1:3">
      <c r="A321" s="245" t="s">
        <v>2334</v>
      </c>
      <c r="B321" s="242" t="s">
        <v>2335</v>
      </c>
      <c r="C321" s="242">
        <v>3</v>
      </c>
    </row>
    <row r="322" spans="1:3">
      <c r="A322" s="245" t="s">
        <v>2336</v>
      </c>
      <c r="B322" s="242" t="s">
        <v>2337</v>
      </c>
      <c r="C322" s="242">
        <v>3</v>
      </c>
    </row>
    <row r="323" spans="1:3">
      <c r="A323" s="245" t="s">
        <v>2338</v>
      </c>
      <c r="B323" s="242" t="s">
        <v>2339</v>
      </c>
      <c r="C323" s="242">
        <v>3</v>
      </c>
    </row>
    <row r="324" spans="1:3">
      <c r="A324" s="245" t="s">
        <v>2340</v>
      </c>
      <c r="B324" s="242" t="s">
        <v>104</v>
      </c>
      <c r="C324" s="242">
        <v>2</v>
      </c>
    </row>
    <row r="325" spans="1:3">
      <c r="A325" s="245" t="s">
        <v>105</v>
      </c>
      <c r="B325" s="242" t="s">
        <v>106</v>
      </c>
      <c r="C325" s="242">
        <v>3</v>
      </c>
    </row>
    <row r="326" spans="1:3">
      <c r="A326" s="245" t="s">
        <v>107</v>
      </c>
      <c r="B326" s="242" t="s">
        <v>108</v>
      </c>
      <c r="C326" s="242">
        <v>3</v>
      </c>
    </row>
    <row r="327" spans="1:3">
      <c r="A327" s="245" t="s">
        <v>109</v>
      </c>
      <c r="B327" s="242" t="s">
        <v>110</v>
      </c>
      <c r="C327" s="242">
        <v>3</v>
      </c>
    </row>
    <row r="328" spans="1:3">
      <c r="A328" s="245" t="s">
        <v>111</v>
      </c>
      <c r="B328" s="242" t="s">
        <v>112</v>
      </c>
      <c r="C328" s="242">
        <v>3</v>
      </c>
    </row>
    <row r="329" spans="1:3">
      <c r="A329" s="245" t="s">
        <v>113</v>
      </c>
      <c r="B329" s="242" t="s">
        <v>114</v>
      </c>
      <c r="C329" s="242">
        <v>3</v>
      </c>
    </row>
    <row r="330" spans="1:3">
      <c r="A330" s="245" t="s">
        <v>115</v>
      </c>
      <c r="B330" s="242" t="s">
        <v>116</v>
      </c>
      <c r="C330" s="242">
        <v>3</v>
      </c>
    </row>
    <row r="331" spans="1:3">
      <c r="A331" s="245" t="s">
        <v>117</v>
      </c>
      <c r="B331" s="242" t="s">
        <v>118</v>
      </c>
      <c r="C331" s="242">
        <v>2</v>
      </c>
    </row>
    <row r="332" spans="1:3">
      <c r="A332" s="245" t="s">
        <v>119</v>
      </c>
      <c r="B332" s="242" t="s">
        <v>120</v>
      </c>
      <c r="C332" s="242">
        <v>3</v>
      </c>
    </row>
    <row r="333" spans="1:3">
      <c r="A333" s="245" t="s">
        <v>121</v>
      </c>
      <c r="B333" s="242" t="s">
        <v>122</v>
      </c>
      <c r="C333" s="242">
        <v>3</v>
      </c>
    </row>
    <row r="334" spans="1:3">
      <c r="A334" s="245" t="s">
        <v>123</v>
      </c>
      <c r="B334" s="242" t="s">
        <v>31</v>
      </c>
      <c r="C334" s="242">
        <v>3</v>
      </c>
    </row>
    <row r="335" spans="1:3">
      <c r="A335" s="245" t="s">
        <v>124</v>
      </c>
      <c r="B335" s="242" t="s">
        <v>125</v>
      </c>
      <c r="C335" s="242">
        <v>2</v>
      </c>
    </row>
    <row r="336" spans="1:3">
      <c r="A336" s="245" t="s">
        <v>126</v>
      </c>
      <c r="B336" s="242" t="s">
        <v>127</v>
      </c>
      <c r="C336" s="242">
        <v>2</v>
      </c>
    </row>
    <row r="337" spans="1:3">
      <c r="A337" s="245" t="s">
        <v>128</v>
      </c>
      <c r="B337" s="242" t="s">
        <v>129</v>
      </c>
      <c r="C337" s="242">
        <v>3</v>
      </c>
    </row>
    <row r="338" spans="1:3">
      <c r="A338" s="245" t="s">
        <v>130</v>
      </c>
      <c r="B338" s="242" t="s">
        <v>131</v>
      </c>
      <c r="C338" s="242">
        <v>2</v>
      </c>
    </row>
    <row r="339" spans="1:3">
      <c r="A339" s="245" t="s">
        <v>132</v>
      </c>
      <c r="B339" s="242" t="s">
        <v>133</v>
      </c>
      <c r="C339" s="242">
        <v>1</v>
      </c>
    </row>
    <row r="340" spans="1:3">
      <c r="A340" s="245" t="s">
        <v>134</v>
      </c>
      <c r="B340" s="242" t="s">
        <v>135</v>
      </c>
      <c r="C340" s="242">
        <v>2</v>
      </c>
    </row>
    <row r="341" spans="1:3">
      <c r="A341" s="245" t="s">
        <v>136</v>
      </c>
      <c r="B341" s="242" t="s">
        <v>137</v>
      </c>
      <c r="C341" s="242">
        <v>3</v>
      </c>
    </row>
    <row r="342" spans="1:3">
      <c r="A342" s="245" t="s">
        <v>138</v>
      </c>
      <c r="B342" s="242" t="s">
        <v>139</v>
      </c>
      <c r="C342" s="242">
        <v>2</v>
      </c>
    </row>
    <row r="343" spans="1:3">
      <c r="A343" s="245" t="s">
        <v>140</v>
      </c>
      <c r="B343" s="242" t="s">
        <v>141</v>
      </c>
      <c r="C343" s="242">
        <v>3</v>
      </c>
    </row>
    <row r="344" spans="1:3">
      <c r="A344" s="245" t="s">
        <v>142</v>
      </c>
      <c r="B344" s="242" t="s">
        <v>143</v>
      </c>
      <c r="C344" s="242">
        <v>2</v>
      </c>
    </row>
    <row r="345" spans="1:3">
      <c r="A345" s="245" t="s">
        <v>144</v>
      </c>
      <c r="B345" s="242" t="s">
        <v>145</v>
      </c>
      <c r="C345" s="242">
        <v>1</v>
      </c>
    </row>
    <row r="346" spans="1:3">
      <c r="A346" s="245" t="s">
        <v>2471</v>
      </c>
      <c r="B346" s="242" t="s">
        <v>2472</v>
      </c>
      <c r="C346" s="242">
        <v>4</v>
      </c>
    </row>
    <row r="347" spans="1:3">
      <c r="A347" s="245" t="s">
        <v>146</v>
      </c>
      <c r="B347" s="242" t="s">
        <v>147</v>
      </c>
      <c r="C347" s="242">
        <v>2</v>
      </c>
    </row>
    <row r="348" spans="1:3">
      <c r="A348" s="245" t="s">
        <v>148</v>
      </c>
      <c r="B348" s="242" t="s">
        <v>149</v>
      </c>
      <c r="C348" s="242">
        <v>3</v>
      </c>
    </row>
    <row r="349" spans="1:3">
      <c r="A349" s="245" t="s">
        <v>150</v>
      </c>
      <c r="B349" s="242" t="s">
        <v>151</v>
      </c>
      <c r="C349" s="242">
        <v>3</v>
      </c>
    </row>
    <row r="350" spans="1:3">
      <c r="A350" s="245" t="s">
        <v>780</v>
      </c>
      <c r="B350" s="242" t="s">
        <v>2473</v>
      </c>
      <c r="C350" s="242">
        <v>4</v>
      </c>
    </row>
    <row r="351" spans="1:3">
      <c r="A351" s="245" t="s">
        <v>152</v>
      </c>
      <c r="B351" s="242" t="s">
        <v>153</v>
      </c>
      <c r="C351" s="242">
        <v>1</v>
      </c>
    </row>
    <row r="352" spans="1:3">
      <c r="A352" s="245" t="s">
        <v>154</v>
      </c>
      <c r="B352" s="242" t="s">
        <v>155</v>
      </c>
      <c r="C352" s="242">
        <v>2</v>
      </c>
    </row>
    <row r="353" spans="1:3">
      <c r="A353" s="245" t="s">
        <v>156</v>
      </c>
      <c r="B353" s="242" t="s">
        <v>157</v>
      </c>
      <c r="C353" s="242">
        <v>1</v>
      </c>
    </row>
    <row r="354" spans="1:3">
      <c r="A354" s="245" t="s">
        <v>158</v>
      </c>
      <c r="B354" s="242" t="s">
        <v>159</v>
      </c>
      <c r="C354" s="242">
        <v>1</v>
      </c>
    </row>
    <row r="355" spans="1:3">
      <c r="A355" s="245" t="s">
        <v>160</v>
      </c>
      <c r="B355" s="242" t="s">
        <v>161</v>
      </c>
      <c r="C355" s="242">
        <v>3</v>
      </c>
    </row>
    <row r="356" spans="1:3">
      <c r="A356" s="245" t="s">
        <v>162</v>
      </c>
      <c r="B356" s="242" t="s">
        <v>163</v>
      </c>
      <c r="C356" s="242">
        <v>2</v>
      </c>
    </row>
    <row r="357" spans="1:3">
      <c r="A357" s="245" t="s">
        <v>164</v>
      </c>
      <c r="B357" s="242" t="s">
        <v>165</v>
      </c>
      <c r="C357" s="242">
        <v>2</v>
      </c>
    </row>
    <row r="358" spans="1:3">
      <c r="A358" s="245" t="s">
        <v>166</v>
      </c>
      <c r="B358" s="242" t="s">
        <v>167</v>
      </c>
      <c r="C358" s="242">
        <v>2</v>
      </c>
    </row>
    <row r="359" spans="1:3">
      <c r="A359" s="245" t="s">
        <v>168</v>
      </c>
      <c r="B359" s="242" t="s">
        <v>169</v>
      </c>
      <c r="C359" s="242">
        <v>2</v>
      </c>
    </row>
    <row r="360" spans="1:3">
      <c r="A360" s="245" t="s">
        <v>170</v>
      </c>
      <c r="B360" s="242" t="s">
        <v>171</v>
      </c>
      <c r="C360" s="242">
        <v>2</v>
      </c>
    </row>
    <row r="361" spans="1:3">
      <c r="A361" s="245" t="s">
        <v>781</v>
      </c>
      <c r="B361" s="242" t="s">
        <v>2474</v>
      </c>
      <c r="C361" s="242">
        <v>4</v>
      </c>
    </row>
    <row r="362" spans="1:3">
      <c r="A362" s="245" t="s">
        <v>782</v>
      </c>
      <c r="B362" s="242" t="s">
        <v>2475</v>
      </c>
      <c r="C362" s="242">
        <v>4</v>
      </c>
    </row>
    <row r="363" spans="1:3">
      <c r="A363" s="245" t="s">
        <v>783</v>
      </c>
      <c r="B363" s="242" t="s">
        <v>32</v>
      </c>
      <c r="C363" s="242">
        <v>4</v>
      </c>
    </row>
    <row r="364" spans="1:3">
      <c r="A364" s="245" t="s">
        <v>784</v>
      </c>
      <c r="B364" s="242" t="s">
        <v>2476</v>
      </c>
      <c r="C364" s="242">
        <v>4</v>
      </c>
    </row>
    <row r="365" spans="1:3">
      <c r="A365" s="245" t="s">
        <v>2477</v>
      </c>
      <c r="B365" s="242" t="s">
        <v>2478</v>
      </c>
      <c r="C365" s="242">
        <v>4</v>
      </c>
    </row>
    <row r="366" spans="1:3">
      <c r="A366" s="245" t="s">
        <v>2479</v>
      </c>
      <c r="B366" s="242" t="s">
        <v>2480</v>
      </c>
      <c r="C366" s="242">
        <v>4</v>
      </c>
    </row>
    <row r="367" spans="1:3">
      <c r="A367" s="245" t="s">
        <v>2481</v>
      </c>
      <c r="B367" s="242" t="s">
        <v>2482</v>
      </c>
      <c r="C367" s="242">
        <v>5</v>
      </c>
    </row>
    <row r="368" spans="1:3">
      <c r="A368" s="245" t="s">
        <v>172</v>
      </c>
      <c r="B368" s="242" t="s">
        <v>173</v>
      </c>
      <c r="C368" s="242">
        <v>1</v>
      </c>
    </row>
    <row r="369" spans="1:3">
      <c r="A369" s="245" t="s">
        <v>174</v>
      </c>
      <c r="B369" s="242" t="s">
        <v>175</v>
      </c>
      <c r="C369" s="242">
        <v>1</v>
      </c>
    </row>
    <row r="370" spans="1:3">
      <c r="A370" s="245" t="s">
        <v>176</v>
      </c>
      <c r="B370" s="242" t="s">
        <v>177</v>
      </c>
      <c r="C370" s="242">
        <v>1</v>
      </c>
    </row>
    <row r="371" spans="1:3">
      <c r="A371" s="245" t="s">
        <v>178</v>
      </c>
      <c r="B371" s="242" t="s">
        <v>179</v>
      </c>
      <c r="C371" s="242">
        <v>1</v>
      </c>
    </row>
    <row r="372" spans="1:3">
      <c r="A372" s="245" t="s">
        <v>180</v>
      </c>
      <c r="B372" s="242" t="s">
        <v>181</v>
      </c>
      <c r="C372" s="242">
        <v>1</v>
      </c>
    </row>
    <row r="373" spans="1:3">
      <c r="A373" s="245" t="s">
        <v>182</v>
      </c>
      <c r="B373" s="242" t="s">
        <v>33</v>
      </c>
      <c r="C373" s="242">
        <v>1</v>
      </c>
    </row>
    <row r="374" spans="1:3">
      <c r="A374" s="245" t="s">
        <v>183</v>
      </c>
      <c r="B374" s="242" t="s">
        <v>184</v>
      </c>
      <c r="C374" s="242">
        <v>2</v>
      </c>
    </row>
    <row r="375" spans="1:3">
      <c r="A375" s="245" t="s">
        <v>185</v>
      </c>
      <c r="B375" s="242" t="s">
        <v>186</v>
      </c>
      <c r="C375" s="242">
        <v>1</v>
      </c>
    </row>
    <row r="376" spans="1:3">
      <c r="A376" s="245" t="s">
        <v>187</v>
      </c>
      <c r="B376" s="242" t="s">
        <v>188</v>
      </c>
      <c r="C376" s="242">
        <v>1</v>
      </c>
    </row>
    <row r="377" spans="1:3">
      <c r="A377" s="245" t="s">
        <v>785</v>
      </c>
      <c r="B377" s="242" t="s">
        <v>2483</v>
      </c>
      <c r="C377" s="242">
        <v>4</v>
      </c>
    </row>
    <row r="378" spans="1:3">
      <c r="A378" s="245" t="s">
        <v>786</v>
      </c>
      <c r="B378" s="242" t="s">
        <v>2484</v>
      </c>
      <c r="C378" s="242">
        <v>4</v>
      </c>
    </row>
    <row r="379" spans="1:3">
      <c r="A379" s="245" t="s">
        <v>787</v>
      </c>
      <c r="B379" s="242" t="s">
        <v>34</v>
      </c>
      <c r="C379" s="242">
        <v>4</v>
      </c>
    </row>
    <row r="380" spans="1:3">
      <c r="A380" s="245" t="s">
        <v>189</v>
      </c>
      <c r="B380" s="242" t="s">
        <v>190</v>
      </c>
      <c r="C380" s="242">
        <v>1</v>
      </c>
    </row>
    <row r="381" spans="1:3">
      <c r="A381" s="245" t="s">
        <v>191</v>
      </c>
      <c r="B381" s="242" t="s">
        <v>192</v>
      </c>
      <c r="C381" s="242">
        <v>2</v>
      </c>
    </row>
    <row r="382" spans="1:3">
      <c r="A382" s="245" t="s">
        <v>193</v>
      </c>
      <c r="B382" s="242" t="s">
        <v>2485</v>
      </c>
      <c r="C382" s="242">
        <v>2</v>
      </c>
    </row>
    <row r="383" spans="1:3">
      <c r="A383" s="245" t="s">
        <v>194</v>
      </c>
      <c r="B383" s="242" t="s">
        <v>195</v>
      </c>
      <c r="C383" s="242">
        <v>3</v>
      </c>
    </row>
    <row r="384" spans="1:3">
      <c r="A384" s="245" t="s">
        <v>196</v>
      </c>
      <c r="B384" s="242" t="s">
        <v>197</v>
      </c>
      <c r="C384" s="242">
        <v>3</v>
      </c>
    </row>
    <row r="385" spans="1:3">
      <c r="A385" s="245" t="s">
        <v>198</v>
      </c>
      <c r="B385" s="242" t="s">
        <v>199</v>
      </c>
      <c r="C385" s="242">
        <v>2</v>
      </c>
    </row>
    <row r="386" spans="1:3">
      <c r="A386" s="245" t="s">
        <v>200</v>
      </c>
      <c r="B386" s="242" t="s">
        <v>201</v>
      </c>
      <c r="C386" s="242">
        <v>3</v>
      </c>
    </row>
    <row r="387" spans="1:3">
      <c r="A387" s="245" t="s">
        <v>202</v>
      </c>
      <c r="B387" s="242" t="s">
        <v>35</v>
      </c>
      <c r="C387" s="242">
        <v>1</v>
      </c>
    </row>
    <row r="388" spans="1:3">
      <c r="A388" s="245" t="s">
        <v>203</v>
      </c>
      <c r="B388" s="242" t="s">
        <v>204</v>
      </c>
      <c r="C388" s="242">
        <v>2</v>
      </c>
    </row>
    <row r="389" spans="1:3">
      <c r="A389" s="245" t="s">
        <v>205</v>
      </c>
      <c r="B389" s="242" t="s">
        <v>206</v>
      </c>
      <c r="C389" s="242">
        <v>1</v>
      </c>
    </row>
    <row r="390" spans="1:3">
      <c r="A390" s="245" t="s">
        <v>207</v>
      </c>
      <c r="B390" s="242" t="s">
        <v>208</v>
      </c>
      <c r="C390" s="242">
        <v>2</v>
      </c>
    </row>
    <row r="391" spans="1:3">
      <c r="A391" s="245" t="s">
        <v>209</v>
      </c>
      <c r="B391" s="242" t="s">
        <v>210</v>
      </c>
      <c r="C391" s="242">
        <v>2</v>
      </c>
    </row>
    <row r="392" spans="1:3">
      <c r="A392" s="245" t="s">
        <v>211</v>
      </c>
      <c r="B392" s="242" t="s">
        <v>212</v>
      </c>
      <c r="C392" s="242">
        <v>1</v>
      </c>
    </row>
    <row r="393" spans="1:3">
      <c r="A393" s="245" t="s">
        <v>213</v>
      </c>
      <c r="B393" s="242" t="s">
        <v>214</v>
      </c>
      <c r="C393" s="242">
        <v>2</v>
      </c>
    </row>
    <row r="394" spans="1:3">
      <c r="A394" s="245" t="s">
        <v>215</v>
      </c>
      <c r="B394" s="242" t="s">
        <v>216</v>
      </c>
      <c r="C394" s="242">
        <v>1</v>
      </c>
    </row>
    <row r="395" spans="1:3">
      <c r="A395" s="245" t="s">
        <v>217</v>
      </c>
      <c r="B395" s="242" t="s">
        <v>218</v>
      </c>
      <c r="C395" s="242">
        <v>2</v>
      </c>
    </row>
    <row r="396" spans="1:3">
      <c r="A396" s="245" t="s">
        <v>219</v>
      </c>
      <c r="B396" s="242" t="s">
        <v>220</v>
      </c>
      <c r="C396" s="242">
        <v>2</v>
      </c>
    </row>
    <row r="397" spans="1:3">
      <c r="A397" s="245" t="s">
        <v>221</v>
      </c>
      <c r="B397" s="242" t="s">
        <v>222</v>
      </c>
      <c r="C397" s="242">
        <v>2</v>
      </c>
    </row>
    <row r="398" spans="1:3">
      <c r="A398" s="245" t="s">
        <v>223</v>
      </c>
      <c r="B398" s="242" t="s">
        <v>224</v>
      </c>
      <c r="C398" s="242">
        <v>2</v>
      </c>
    </row>
    <row r="399" spans="1:3">
      <c r="A399" s="245" t="s">
        <v>225</v>
      </c>
      <c r="B399" s="242" t="s">
        <v>226</v>
      </c>
      <c r="C399" s="242">
        <v>3</v>
      </c>
    </row>
    <row r="400" spans="1:3">
      <c r="A400" s="245" t="s">
        <v>227</v>
      </c>
      <c r="B400" s="242" t="s">
        <v>228</v>
      </c>
      <c r="C400" s="242">
        <v>3</v>
      </c>
    </row>
    <row r="401" spans="1:3">
      <c r="A401" s="245" t="s">
        <v>229</v>
      </c>
      <c r="B401" s="242" t="s">
        <v>230</v>
      </c>
      <c r="C401" s="242">
        <v>3</v>
      </c>
    </row>
    <row r="402" spans="1:3">
      <c r="A402" s="245" t="s">
        <v>231</v>
      </c>
      <c r="B402" s="242" t="s">
        <v>232</v>
      </c>
      <c r="C402" s="242">
        <v>3</v>
      </c>
    </row>
    <row r="403" spans="1:3">
      <c r="A403" s="245" t="s">
        <v>233</v>
      </c>
      <c r="B403" s="242" t="s">
        <v>234</v>
      </c>
      <c r="C403" s="242">
        <v>3</v>
      </c>
    </row>
    <row r="404" spans="1:3">
      <c r="A404" s="245" t="s">
        <v>235</v>
      </c>
      <c r="B404" s="242" t="s">
        <v>36</v>
      </c>
      <c r="C404" s="242">
        <v>3</v>
      </c>
    </row>
    <row r="405" spans="1:3">
      <c r="A405" s="245" t="s">
        <v>236</v>
      </c>
      <c r="B405" s="242" t="s">
        <v>237</v>
      </c>
      <c r="C405" s="242">
        <v>3</v>
      </c>
    </row>
    <row r="406" spans="1:3">
      <c r="A406" s="245" t="s">
        <v>238</v>
      </c>
      <c r="B406" s="242" t="s">
        <v>2486</v>
      </c>
      <c r="C406" s="242">
        <v>2</v>
      </c>
    </row>
    <row r="407" spans="1:3">
      <c r="A407" s="245" t="s">
        <v>239</v>
      </c>
      <c r="B407" s="242" t="s">
        <v>240</v>
      </c>
      <c r="C407" s="242">
        <v>1</v>
      </c>
    </row>
    <row r="408" spans="1:3">
      <c r="A408" s="245" t="s">
        <v>241</v>
      </c>
      <c r="B408" s="242" t="s">
        <v>242</v>
      </c>
      <c r="C408" s="242">
        <v>3</v>
      </c>
    </row>
    <row r="409" spans="1:3">
      <c r="A409" s="245" t="s">
        <v>243</v>
      </c>
      <c r="B409" s="242" t="s">
        <v>37</v>
      </c>
      <c r="C409" s="242">
        <v>2</v>
      </c>
    </row>
    <row r="410" spans="1:3">
      <c r="A410" s="245" t="s">
        <v>244</v>
      </c>
      <c r="B410" s="242" t="s">
        <v>245</v>
      </c>
      <c r="C410" s="242">
        <v>2</v>
      </c>
    </row>
    <row r="411" spans="1:3">
      <c r="A411" s="245" t="s">
        <v>246</v>
      </c>
      <c r="B411" s="242" t="s">
        <v>247</v>
      </c>
      <c r="C411" s="242">
        <v>2</v>
      </c>
    </row>
    <row r="412" spans="1:3">
      <c r="A412" s="245" t="s">
        <v>248</v>
      </c>
      <c r="B412" s="242" t="s">
        <v>38</v>
      </c>
      <c r="C412" s="242">
        <v>3</v>
      </c>
    </row>
    <row r="413" spans="1:3">
      <c r="A413" s="245" t="s">
        <v>249</v>
      </c>
      <c r="B413" s="242" t="s">
        <v>250</v>
      </c>
      <c r="C413" s="242">
        <v>3</v>
      </c>
    </row>
    <row r="414" spans="1:3">
      <c r="A414" s="245" t="s">
        <v>251</v>
      </c>
      <c r="B414" s="242" t="s">
        <v>252</v>
      </c>
      <c r="C414" s="242">
        <v>3</v>
      </c>
    </row>
    <row r="415" spans="1:3">
      <c r="A415" s="245" t="s">
        <v>253</v>
      </c>
      <c r="B415" s="242" t="s">
        <v>254</v>
      </c>
      <c r="C415" s="242">
        <v>3</v>
      </c>
    </row>
    <row r="416" spans="1:3">
      <c r="A416" s="245" t="s">
        <v>255</v>
      </c>
      <c r="B416" s="242" t="s">
        <v>256</v>
      </c>
      <c r="C416" s="242">
        <v>2</v>
      </c>
    </row>
    <row r="417" spans="1:3">
      <c r="A417" s="245" t="s">
        <v>257</v>
      </c>
      <c r="B417" s="242" t="s">
        <v>258</v>
      </c>
      <c r="C417" s="242">
        <v>3</v>
      </c>
    </row>
    <row r="418" spans="1:3">
      <c r="A418" s="245" t="s">
        <v>259</v>
      </c>
      <c r="B418" s="242" t="s">
        <v>260</v>
      </c>
      <c r="C418" s="242">
        <v>3</v>
      </c>
    </row>
    <row r="419" spans="1:3">
      <c r="A419" s="245" t="s">
        <v>261</v>
      </c>
      <c r="B419" s="242" t="s">
        <v>262</v>
      </c>
      <c r="C419" s="242">
        <v>2</v>
      </c>
    </row>
    <row r="420" spans="1:3">
      <c r="A420" s="245" t="s">
        <v>263</v>
      </c>
      <c r="B420" s="242" t="s">
        <v>264</v>
      </c>
      <c r="C420" s="242">
        <v>2</v>
      </c>
    </row>
    <row r="421" spans="1:3">
      <c r="A421" s="245" t="s">
        <v>265</v>
      </c>
      <c r="B421" s="242" t="s">
        <v>266</v>
      </c>
      <c r="C421" s="242">
        <v>3</v>
      </c>
    </row>
    <row r="422" spans="1:3">
      <c r="A422" s="245" t="s">
        <v>267</v>
      </c>
      <c r="B422" s="242" t="s">
        <v>268</v>
      </c>
      <c r="C422" s="242">
        <v>3</v>
      </c>
    </row>
    <row r="423" spans="1:3">
      <c r="A423" s="245" t="s">
        <v>788</v>
      </c>
      <c r="B423" s="242" t="s">
        <v>39</v>
      </c>
      <c r="C423" s="242">
        <v>4</v>
      </c>
    </row>
    <row r="424" spans="1:3">
      <c r="A424" s="245" t="s">
        <v>2487</v>
      </c>
      <c r="B424" s="242" t="s">
        <v>2488</v>
      </c>
      <c r="C424" s="242">
        <v>4</v>
      </c>
    </row>
    <row r="425" spans="1:3">
      <c r="A425" s="245" t="s">
        <v>269</v>
      </c>
      <c r="B425" s="242" t="s">
        <v>270</v>
      </c>
      <c r="C425" s="242">
        <v>2</v>
      </c>
    </row>
    <row r="426" spans="1:3">
      <c r="A426" s="245" t="s">
        <v>271</v>
      </c>
      <c r="B426" s="242" t="s">
        <v>272</v>
      </c>
      <c r="C426" s="242">
        <v>3</v>
      </c>
    </row>
    <row r="427" spans="1:3">
      <c r="A427" s="245" t="s">
        <v>273</v>
      </c>
      <c r="B427" s="242" t="s">
        <v>274</v>
      </c>
      <c r="C427" s="242">
        <v>3</v>
      </c>
    </row>
    <row r="428" spans="1:3">
      <c r="A428" s="245" t="s">
        <v>275</v>
      </c>
      <c r="B428" s="242" t="s">
        <v>276</v>
      </c>
      <c r="C428" s="242">
        <v>3</v>
      </c>
    </row>
    <row r="429" spans="1:3">
      <c r="A429" s="245" t="s">
        <v>277</v>
      </c>
      <c r="B429" s="242" t="s">
        <v>278</v>
      </c>
      <c r="C429" s="242">
        <v>2</v>
      </c>
    </row>
    <row r="430" spans="1:3">
      <c r="A430" s="245" t="s">
        <v>279</v>
      </c>
      <c r="B430" s="242" t="s">
        <v>280</v>
      </c>
      <c r="C430" s="242">
        <v>2</v>
      </c>
    </row>
    <row r="431" spans="1:3">
      <c r="A431" s="245" t="s">
        <v>281</v>
      </c>
      <c r="B431" s="242" t="s">
        <v>282</v>
      </c>
      <c r="C431" s="242">
        <v>2</v>
      </c>
    </row>
    <row r="432" spans="1:3">
      <c r="A432" s="245" t="s">
        <v>283</v>
      </c>
      <c r="B432" s="242" t="s">
        <v>284</v>
      </c>
      <c r="C432" s="242">
        <v>2</v>
      </c>
    </row>
    <row r="433" spans="1:3">
      <c r="A433" s="245" t="s">
        <v>285</v>
      </c>
      <c r="B433" s="242" t="s">
        <v>286</v>
      </c>
      <c r="C433" s="242">
        <v>2</v>
      </c>
    </row>
    <row r="434" spans="1:3">
      <c r="A434" s="245" t="s">
        <v>287</v>
      </c>
      <c r="B434" s="242" t="s">
        <v>288</v>
      </c>
      <c r="C434" s="242">
        <v>3</v>
      </c>
    </row>
    <row r="435" spans="1:3">
      <c r="A435" s="245" t="s">
        <v>289</v>
      </c>
      <c r="B435" s="242" t="s">
        <v>40</v>
      </c>
      <c r="C435" s="242">
        <v>3</v>
      </c>
    </row>
    <row r="436" spans="1:3">
      <c r="A436" s="245" t="s">
        <v>290</v>
      </c>
      <c r="B436" s="242" t="s">
        <v>291</v>
      </c>
      <c r="C436" s="242">
        <v>3</v>
      </c>
    </row>
    <row r="437" spans="1:3">
      <c r="A437" s="245" t="s">
        <v>292</v>
      </c>
      <c r="B437" s="242" t="s">
        <v>293</v>
      </c>
      <c r="C437" s="242">
        <v>3</v>
      </c>
    </row>
    <row r="438" spans="1:3">
      <c r="A438" s="245" t="s">
        <v>294</v>
      </c>
      <c r="B438" s="242" t="s">
        <v>295</v>
      </c>
      <c r="C438" s="242">
        <v>3</v>
      </c>
    </row>
    <row r="439" spans="1:3">
      <c r="A439" s="245" t="s">
        <v>296</v>
      </c>
      <c r="B439" s="242" t="s">
        <v>297</v>
      </c>
      <c r="C439" s="242">
        <v>3</v>
      </c>
    </row>
    <row r="440" spans="1:3">
      <c r="A440" s="245" t="s">
        <v>298</v>
      </c>
      <c r="B440" s="242" t="s">
        <v>299</v>
      </c>
      <c r="C440" s="242">
        <v>3</v>
      </c>
    </row>
    <row r="441" spans="1:3">
      <c r="A441" s="245" t="s">
        <v>300</v>
      </c>
      <c r="B441" s="242" t="s">
        <v>41</v>
      </c>
      <c r="C441" s="242">
        <v>3</v>
      </c>
    </row>
    <row r="442" spans="1:3">
      <c r="A442" s="245" t="s">
        <v>301</v>
      </c>
      <c r="B442" s="242" t="s">
        <v>302</v>
      </c>
      <c r="C442" s="242">
        <v>3</v>
      </c>
    </row>
    <row r="443" spans="1:3">
      <c r="A443" s="245" t="s">
        <v>303</v>
      </c>
      <c r="B443" s="242" t="s">
        <v>304</v>
      </c>
      <c r="C443" s="242">
        <v>2</v>
      </c>
    </row>
    <row r="444" spans="1:3">
      <c r="A444" s="245" t="s">
        <v>305</v>
      </c>
      <c r="B444" s="242" t="s">
        <v>306</v>
      </c>
      <c r="C444" s="242">
        <v>3</v>
      </c>
    </row>
    <row r="445" spans="1:3">
      <c r="A445" s="245" t="s">
        <v>307</v>
      </c>
      <c r="B445" s="242" t="s">
        <v>308</v>
      </c>
      <c r="C445" s="242">
        <v>1</v>
      </c>
    </row>
    <row r="446" spans="1:3">
      <c r="A446" s="245" t="s">
        <v>309</v>
      </c>
      <c r="B446" s="242" t="s">
        <v>310</v>
      </c>
      <c r="C446" s="242">
        <v>3</v>
      </c>
    </row>
    <row r="447" spans="1:3">
      <c r="A447" s="245" t="s">
        <v>311</v>
      </c>
      <c r="B447" s="242" t="s">
        <v>312</v>
      </c>
      <c r="C447" s="242">
        <v>2</v>
      </c>
    </row>
    <row r="448" spans="1:3">
      <c r="A448" s="245" t="s">
        <v>313</v>
      </c>
      <c r="B448" s="242" t="s">
        <v>314</v>
      </c>
      <c r="C448" s="242">
        <v>2</v>
      </c>
    </row>
    <row r="449" spans="1:3">
      <c r="A449" s="245" t="s">
        <v>315</v>
      </c>
      <c r="B449" s="242" t="s">
        <v>316</v>
      </c>
      <c r="C449" s="242">
        <v>2</v>
      </c>
    </row>
    <row r="450" spans="1:3">
      <c r="A450" s="245" t="s">
        <v>317</v>
      </c>
      <c r="B450" s="242" t="s">
        <v>318</v>
      </c>
      <c r="C450" s="242">
        <v>1</v>
      </c>
    </row>
    <row r="451" spans="1:3">
      <c r="A451" s="245" t="s">
        <v>319</v>
      </c>
      <c r="B451" s="242" t="s">
        <v>320</v>
      </c>
      <c r="C451" s="242">
        <v>2</v>
      </c>
    </row>
    <row r="452" spans="1:3">
      <c r="A452" s="245" t="s">
        <v>321</v>
      </c>
      <c r="B452" s="242" t="s">
        <v>322</v>
      </c>
      <c r="C452" s="242">
        <v>1</v>
      </c>
    </row>
    <row r="453" spans="1:3">
      <c r="A453" s="245" t="s">
        <v>323</v>
      </c>
      <c r="B453" s="242" t="s">
        <v>324</v>
      </c>
      <c r="C453" s="242">
        <v>2</v>
      </c>
    </row>
    <row r="454" spans="1:3">
      <c r="A454" s="245" t="s">
        <v>325</v>
      </c>
      <c r="B454" s="242" t="s">
        <v>326</v>
      </c>
      <c r="C454" s="242">
        <v>2</v>
      </c>
    </row>
    <row r="455" spans="1:3">
      <c r="A455" s="245" t="s">
        <v>327</v>
      </c>
      <c r="B455" s="242" t="s">
        <v>328</v>
      </c>
      <c r="C455" s="242">
        <v>2</v>
      </c>
    </row>
    <row r="456" spans="1:3">
      <c r="A456" s="245" t="s">
        <v>329</v>
      </c>
      <c r="B456" s="242" t="s">
        <v>330</v>
      </c>
      <c r="C456" s="242">
        <v>3</v>
      </c>
    </row>
    <row r="457" spans="1:3">
      <c r="A457" s="245" t="s">
        <v>331</v>
      </c>
      <c r="B457" s="242" t="s">
        <v>42</v>
      </c>
      <c r="C457" s="242">
        <v>2</v>
      </c>
    </row>
    <row r="458" spans="1:3">
      <c r="A458" s="245" t="s">
        <v>332</v>
      </c>
      <c r="B458" s="242" t="s">
        <v>333</v>
      </c>
      <c r="C458" s="242">
        <v>2</v>
      </c>
    </row>
    <row r="459" spans="1:3">
      <c r="A459" s="245" t="s">
        <v>334</v>
      </c>
      <c r="B459" s="242" t="s">
        <v>335</v>
      </c>
      <c r="C459" s="242">
        <v>2</v>
      </c>
    </row>
    <row r="460" spans="1:3">
      <c r="A460" s="245" t="s">
        <v>789</v>
      </c>
      <c r="B460" s="242" t="s">
        <v>43</v>
      </c>
      <c r="C460" s="242">
        <v>4</v>
      </c>
    </row>
    <row r="461" spans="1:3">
      <c r="A461" s="245" t="s">
        <v>336</v>
      </c>
      <c r="B461" s="242" t="s">
        <v>337</v>
      </c>
      <c r="C461" s="242">
        <v>2</v>
      </c>
    </row>
    <row r="462" spans="1:3">
      <c r="A462" s="245" t="s">
        <v>338</v>
      </c>
      <c r="B462" s="242" t="s">
        <v>339</v>
      </c>
      <c r="C462" s="242">
        <v>2</v>
      </c>
    </row>
    <row r="463" spans="1:3">
      <c r="A463" s="245" t="s">
        <v>340</v>
      </c>
      <c r="B463" s="242" t="s">
        <v>341</v>
      </c>
      <c r="C463" s="242">
        <v>2</v>
      </c>
    </row>
    <row r="464" spans="1:3">
      <c r="A464" s="245" t="s">
        <v>342</v>
      </c>
      <c r="B464" s="242" t="s">
        <v>343</v>
      </c>
      <c r="C464" s="242">
        <v>2</v>
      </c>
    </row>
    <row r="465" spans="1:3">
      <c r="A465" s="245" t="s">
        <v>344</v>
      </c>
      <c r="B465" s="242" t="s">
        <v>345</v>
      </c>
      <c r="C465" s="242">
        <v>1</v>
      </c>
    </row>
    <row r="466" spans="1:3">
      <c r="A466" s="245" t="s">
        <v>346</v>
      </c>
      <c r="B466" s="242" t="s">
        <v>347</v>
      </c>
      <c r="C466" s="242">
        <v>1</v>
      </c>
    </row>
    <row r="467" spans="1:3">
      <c r="A467" s="245" t="s">
        <v>348</v>
      </c>
      <c r="B467" s="242" t="s">
        <v>349</v>
      </c>
      <c r="C467" s="242">
        <v>1</v>
      </c>
    </row>
    <row r="468" spans="1:3">
      <c r="A468" s="245" t="s">
        <v>790</v>
      </c>
      <c r="B468" s="242" t="s">
        <v>2489</v>
      </c>
      <c r="C468" s="242">
        <v>4</v>
      </c>
    </row>
    <row r="469" spans="1:3">
      <c r="A469" s="245" t="s">
        <v>350</v>
      </c>
      <c r="B469" s="242" t="s">
        <v>44</v>
      </c>
      <c r="C469" s="242">
        <v>3</v>
      </c>
    </row>
    <row r="470" spans="1:3">
      <c r="A470" s="245" t="s">
        <v>351</v>
      </c>
      <c r="B470" s="242" t="s">
        <v>352</v>
      </c>
      <c r="C470" s="242">
        <v>3</v>
      </c>
    </row>
    <row r="471" spans="1:3">
      <c r="A471" s="245" t="s">
        <v>353</v>
      </c>
      <c r="B471" s="242" t="s">
        <v>354</v>
      </c>
      <c r="C471" s="242">
        <v>3</v>
      </c>
    </row>
    <row r="472" spans="1:3">
      <c r="A472" s="245" t="s">
        <v>355</v>
      </c>
      <c r="B472" s="242" t="s">
        <v>356</v>
      </c>
      <c r="C472" s="242">
        <v>3</v>
      </c>
    </row>
    <row r="473" spans="1:3">
      <c r="A473" s="245" t="s">
        <v>357</v>
      </c>
      <c r="B473" s="242" t="s">
        <v>358</v>
      </c>
      <c r="C473" s="242">
        <v>2</v>
      </c>
    </row>
    <row r="474" spans="1:3">
      <c r="A474" s="245" t="s">
        <v>359</v>
      </c>
      <c r="B474" s="242" t="s">
        <v>360</v>
      </c>
      <c r="C474" s="242">
        <v>2</v>
      </c>
    </row>
    <row r="475" spans="1:3">
      <c r="A475" s="245" t="s">
        <v>361</v>
      </c>
      <c r="B475" s="242" t="s">
        <v>362</v>
      </c>
      <c r="C475" s="242">
        <v>3</v>
      </c>
    </row>
    <row r="476" spans="1:3">
      <c r="A476" s="245" t="s">
        <v>363</v>
      </c>
      <c r="B476" s="242" t="s">
        <v>364</v>
      </c>
      <c r="C476" s="242">
        <v>3</v>
      </c>
    </row>
    <row r="477" spans="1:3">
      <c r="A477" s="245" t="s">
        <v>365</v>
      </c>
      <c r="B477" s="242" t="s">
        <v>366</v>
      </c>
      <c r="C477" s="242">
        <v>2</v>
      </c>
    </row>
    <row r="478" spans="1:3">
      <c r="A478" s="245" t="s">
        <v>367</v>
      </c>
      <c r="B478" s="242" t="s">
        <v>368</v>
      </c>
      <c r="C478" s="242">
        <v>2</v>
      </c>
    </row>
    <row r="479" spans="1:3">
      <c r="A479" s="245" t="s">
        <v>369</v>
      </c>
      <c r="B479" s="242" t="s">
        <v>370</v>
      </c>
      <c r="C479" s="242">
        <v>1</v>
      </c>
    </row>
    <row r="480" spans="1:3">
      <c r="A480" s="245" t="s">
        <v>371</v>
      </c>
      <c r="B480" s="242" t="s">
        <v>372</v>
      </c>
      <c r="C480" s="242">
        <v>1</v>
      </c>
    </row>
    <row r="481" spans="1:3">
      <c r="A481" s="245" t="s">
        <v>373</v>
      </c>
      <c r="B481" s="242" t="s">
        <v>374</v>
      </c>
      <c r="C481" s="242">
        <v>1</v>
      </c>
    </row>
    <row r="482" spans="1:3">
      <c r="A482" s="245" t="s">
        <v>375</v>
      </c>
      <c r="B482" s="242" t="s">
        <v>376</v>
      </c>
      <c r="C482" s="242">
        <v>2</v>
      </c>
    </row>
    <row r="483" spans="1:3">
      <c r="A483" s="245" t="s">
        <v>377</v>
      </c>
      <c r="B483" s="242" t="s">
        <v>378</v>
      </c>
      <c r="C483" s="242">
        <v>2</v>
      </c>
    </row>
    <row r="484" spans="1:3">
      <c r="A484" s="245" t="s">
        <v>379</v>
      </c>
      <c r="B484" s="242" t="s">
        <v>45</v>
      </c>
      <c r="C484" s="242">
        <v>3</v>
      </c>
    </row>
    <row r="485" spans="1:3">
      <c r="A485" s="245" t="s">
        <v>380</v>
      </c>
      <c r="B485" s="242" t="s">
        <v>381</v>
      </c>
      <c r="C485" s="242">
        <v>2</v>
      </c>
    </row>
    <row r="486" spans="1:3">
      <c r="A486" s="245" t="s">
        <v>382</v>
      </c>
      <c r="B486" s="242" t="s">
        <v>383</v>
      </c>
      <c r="C486" s="242">
        <v>3</v>
      </c>
    </row>
    <row r="487" spans="1:3">
      <c r="A487" s="245" t="s">
        <v>384</v>
      </c>
      <c r="B487" s="242" t="s">
        <v>46</v>
      </c>
      <c r="C487" s="242">
        <v>3</v>
      </c>
    </row>
    <row r="488" spans="1:3">
      <c r="A488" s="245" t="s">
        <v>385</v>
      </c>
      <c r="B488" s="242" t="s">
        <v>386</v>
      </c>
      <c r="C488" s="242">
        <v>2</v>
      </c>
    </row>
    <row r="489" spans="1:3">
      <c r="A489" s="245" t="s">
        <v>387</v>
      </c>
      <c r="B489" s="242" t="s">
        <v>388</v>
      </c>
      <c r="C489" s="242">
        <v>3</v>
      </c>
    </row>
    <row r="490" spans="1:3">
      <c r="A490" s="245" t="s">
        <v>389</v>
      </c>
      <c r="B490" s="242" t="s">
        <v>390</v>
      </c>
      <c r="C490" s="242">
        <v>3</v>
      </c>
    </row>
    <row r="491" spans="1:3">
      <c r="A491" s="245" t="s">
        <v>391</v>
      </c>
      <c r="B491" s="242" t="s">
        <v>392</v>
      </c>
      <c r="C491" s="242">
        <v>2</v>
      </c>
    </row>
    <row r="492" spans="1:3">
      <c r="A492" s="245" t="s">
        <v>393</v>
      </c>
      <c r="B492" s="242" t="s">
        <v>394</v>
      </c>
      <c r="C492" s="242">
        <v>2</v>
      </c>
    </row>
    <row r="493" spans="1:3">
      <c r="A493" s="245" t="s">
        <v>395</v>
      </c>
      <c r="B493" s="242" t="s">
        <v>396</v>
      </c>
      <c r="C493" s="242">
        <v>2</v>
      </c>
    </row>
    <row r="494" spans="1:3">
      <c r="A494" s="245" t="s">
        <v>397</v>
      </c>
      <c r="B494" s="242" t="s">
        <v>398</v>
      </c>
      <c r="C494" s="242">
        <v>1</v>
      </c>
    </row>
    <row r="495" spans="1:3">
      <c r="A495" s="245" t="s">
        <v>399</v>
      </c>
      <c r="B495" s="242" t="s">
        <v>47</v>
      </c>
      <c r="C495" s="242">
        <v>2</v>
      </c>
    </row>
    <row r="496" spans="1:3">
      <c r="A496" s="245" t="s">
        <v>2490</v>
      </c>
      <c r="B496" s="242" t="s">
        <v>2491</v>
      </c>
      <c r="C496" s="242">
        <v>1</v>
      </c>
    </row>
    <row r="497" spans="1:3">
      <c r="A497" s="245" t="s">
        <v>791</v>
      </c>
      <c r="B497" s="242" t="s">
        <v>48</v>
      </c>
      <c r="C497" s="242">
        <v>4</v>
      </c>
    </row>
    <row r="498" spans="1:3">
      <c r="A498" s="245" t="s">
        <v>792</v>
      </c>
      <c r="B498" s="242" t="s">
        <v>2492</v>
      </c>
      <c r="C498" s="242">
        <v>5</v>
      </c>
    </row>
    <row r="499" spans="1:3">
      <c r="A499" s="245" t="s">
        <v>793</v>
      </c>
      <c r="B499" s="242" t="s">
        <v>49</v>
      </c>
      <c r="C499" s="242">
        <v>4</v>
      </c>
    </row>
    <row r="500" spans="1:3">
      <c r="A500" s="245" t="s">
        <v>794</v>
      </c>
      <c r="B500" s="242" t="s">
        <v>2493</v>
      </c>
      <c r="C500" s="242">
        <v>4</v>
      </c>
    </row>
    <row r="501" spans="1:3">
      <c r="A501" s="245" t="s">
        <v>795</v>
      </c>
      <c r="B501" s="242" t="s">
        <v>2494</v>
      </c>
      <c r="C501" s="242">
        <v>4</v>
      </c>
    </row>
    <row r="502" spans="1:3">
      <c r="A502" s="245" t="s">
        <v>796</v>
      </c>
      <c r="B502" s="242" t="s">
        <v>2495</v>
      </c>
      <c r="C502" s="242">
        <v>4</v>
      </c>
    </row>
    <row r="503" spans="1:3">
      <c r="A503" s="245" t="s">
        <v>797</v>
      </c>
      <c r="B503" s="242" t="s">
        <v>2496</v>
      </c>
      <c r="C503" s="242">
        <v>4</v>
      </c>
    </row>
    <row r="504" spans="1:3">
      <c r="A504" s="245" t="s">
        <v>798</v>
      </c>
      <c r="B504" s="242" t="s">
        <v>2497</v>
      </c>
      <c r="C504" s="242">
        <v>4</v>
      </c>
    </row>
    <row r="505" spans="1:3">
      <c r="A505" s="245" t="s">
        <v>799</v>
      </c>
      <c r="B505" s="242" t="s">
        <v>2498</v>
      </c>
      <c r="C505" s="242">
        <v>4</v>
      </c>
    </row>
    <row r="506" spans="1:3">
      <c r="A506" s="245" t="s">
        <v>800</v>
      </c>
      <c r="B506" s="242" t="s">
        <v>50</v>
      </c>
      <c r="C506" s="242">
        <v>4</v>
      </c>
    </row>
    <row r="507" spans="1:3">
      <c r="A507" s="245" t="s">
        <v>801</v>
      </c>
      <c r="B507" s="242" t="s">
        <v>51</v>
      </c>
      <c r="C507" s="242">
        <v>4</v>
      </c>
    </row>
    <row r="508" spans="1:3">
      <c r="A508" s="245" t="s">
        <v>802</v>
      </c>
      <c r="B508" s="242" t="s">
        <v>52</v>
      </c>
      <c r="C508" s="242">
        <v>4</v>
      </c>
    </row>
    <row r="509" spans="1:3">
      <c r="A509" s="245" t="s">
        <v>805</v>
      </c>
      <c r="B509" s="242" t="s">
        <v>2499</v>
      </c>
      <c r="C509" s="242">
        <v>4</v>
      </c>
    </row>
    <row r="510" spans="1:3">
      <c r="A510" s="245" t="s">
        <v>806</v>
      </c>
      <c r="B510" s="242" t="s">
        <v>2500</v>
      </c>
      <c r="C510" s="242">
        <v>4</v>
      </c>
    </row>
    <row r="511" spans="1:3">
      <c r="A511" s="245" t="s">
        <v>807</v>
      </c>
      <c r="B511" s="242" t="s">
        <v>53</v>
      </c>
      <c r="C511" s="242">
        <v>4</v>
      </c>
    </row>
    <row r="512" spans="1:3">
      <c r="A512" s="245" t="s">
        <v>808</v>
      </c>
      <c r="B512" s="242" t="s">
        <v>2501</v>
      </c>
      <c r="C512" s="242">
        <v>4</v>
      </c>
    </row>
    <row r="513" spans="1:3">
      <c r="A513" s="245" t="s">
        <v>809</v>
      </c>
      <c r="B513" s="242" t="s">
        <v>2502</v>
      </c>
      <c r="C513" s="242">
        <v>4</v>
      </c>
    </row>
    <row r="514" spans="1:3">
      <c r="A514" s="245" t="s">
        <v>810</v>
      </c>
      <c r="B514" s="242" t="s">
        <v>2503</v>
      </c>
      <c r="C514" s="242">
        <v>4</v>
      </c>
    </row>
    <row r="515" spans="1:3">
      <c r="A515" s="245" t="s">
        <v>811</v>
      </c>
      <c r="B515" s="242" t="s">
        <v>2504</v>
      </c>
      <c r="C515" s="242">
        <v>4</v>
      </c>
    </row>
    <row r="516" spans="1:3">
      <c r="A516" s="245" t="s">
        <v>812</v>
      </c>
      <c r="B516" s="242" t="s">
        <v>2505</v>
      </c>
      <c r="C516" s="242">
        <v>4</v>
      </c>
    </row>
    <row r="517" spans="1:3">
      <c r="A517" s="245" t="s">
        <v>813</v>
      </c>
      <c r="B517" s="242" t="s">
        <v>2506</v>
      </c>
      <c r="C517" s="242">
        <v>4</v>
      </c>
    </row>
    <row r="518" spans="1:3">
      <c r="A518" s="245" t="s">
        <v>814</v>
      </c>
      <c r="B518" s="242" t="s">
        <v>56</v>
      </c>
      <c r="C518" s="242">
        <v>4</v>
      </c>
    </row>
    <row r="519" spans="1:3">
      <c r="A519" s="245" t="s">
        <v>815</v>
      </c>
      <c r="B519" s="242" t="s">
        <v>2507</v>
      </c>
      <c r="C519" s="242">
        <v>4</v>
      </c>
    </row>
    <row r="520" spans="1:3">
      <c r="A520" s="245" t="s">
        <v>816</v>
      </c>
      <c r="B520" s="242" t="s">
        <v>2508</v>
      </c>
      <c r="C520" s="242">
        <v>4</v>
      </c>
    </row>
    <row r="521" spans="1:3">
      <c r="A521" s="245" t="s">
        <v>2509</v>
      </c>
      <c r="B521" s="242" t="s">
        <v>2510</v>
      </c>
      <c r="C521" s="242">
        <v>4</v>
      </c>
    </row>
    <row r="522" spans="1:3">
      <c r="A522" s="245" t="s">
        <v>2511</v>
      </c>
      <c r="B522" s="242" t="s">
        <v>2512</v>
      </c>
      <c r="C522" s="242">
        <v>4</v>
      </c>
    </row>
    <row r="523" spans="1:3">
      <c r="A523" s="245" t="s">
        <v>2513</v>
      </c>
      <c r="B523" s="242" t="s">
        <v>2514</v>
      </c>
      <c r="C523" s="242">
        <v>4</v>
      </c>
    </row>
    <row r="524" spans="1:3">
      <c r="A524" s="245" t="s">
        <v>2515</v>
      </c>
      <c r="B524" s="242" t="s">
        <v>2516</v>
      </c>
      <c r="C524" s="242">
        <v>4</v>
      </c>
    </row>
    <row r="525" spans="1:3">
      <c r="A525" s="245" t="s">
        <v>2517</v>
      </c>
      <c r="B525" s="242" t="s">
        <v>2518</v>
      </c>
      <c r="C525" s="242">
        <v>4</v>
      </c>
    </row>
    <row r="526" spans="1:3">
      <c r="A526" s="245" t="s">
        <v>2519</v>
      </c>
      <c r="B526" s="242" t="s">
        <v>2520</v>
      </c>
      <c r="C526" s="242">
        <v>4</v>
      </c>
    </row>
    <row r="527" spans="1:3">
      <c r="A527" s="245" t="s">
        <v>2521</v>
      </c>
      <c r="B527" s="242" t="s">
        <v>2522</v>
      </c>
      <c r="C527" s="242">
        <v>5</v>
      </c>
    </row>
    <row r="528" spans="1:3">
      <c r="A528" s="245" t="s">
        <v>2523</v>
      </c>
      <c r="B528" s="242" t="s">
        <v>2524</v>
      </c>
      <c r="C528" s="242">
        <v>4</v>
      </c>
    </row>
    <row r="529" spans="1:3">
      <c r="A529" s="245" t="s">
        <v>2525</v>
      </c>
      <c r="B529" s="242" t="s">
        <v>2526</v>
      </c>
      <c r="C529" s="242">
        <v>4</v>
      </c>
    </row>
    <row r="530" spans="1:3">
      <c r="A530" s="245" t="s">
        <v>2527</v>
      </c>
      <c r="B530" s="242" t="s">
        <v>2528</v>
      </c>
      <c r="C530" s="242">
        <v>4</v>
      </c>
    </row>
    <row r="531" spans="1:3">
      <c r="A531" s="245" t="s">
        <v>2529</v>
      </c>
      <c r="B531" s="242" t="s">
        <v>2530</v>
      </c>
      <c r="C531" s="242">
        <v>5</v>
      </c>
    </row>
    <row r="532" spans="1:3">
      <c r="A532" s="245" t="s">
        <v>2531</v>
      </c>
      <c r="B532" s="242" t="s">
        <v>2532</v>
      </c>
      <c r="C532" s="242">
        <v>4</v>
      </c>
    </row>
    <row r="533" spans="1:3">
      <c r="A533" s="245" t="s">
        <v>2533</v>
      </c>
      <c r="B533" s="242" t="s">
        <v>2534</v>
      </c>
      <c r="C533" s="242">
        <v>4</v>
      </c>
    </row>
    <row r="534" spans="1:3">
      <c r="A534" s="245" t="s">
        <v>400</v>
      </c>
      <c r="B534" s="242" t="s">
        <v>401</v>
      </c>
      <c r="C534" s="242">
        <v>2</v>
      </c>
    </row>
    <row r="535" spans="1:3">
      <c r="A535" s="245" t="s">
        <v>402</v>
      </c>
      <c r="B535" s="242" t="s">
        <v>403</v>
      </c>
      <c r="C535" s="242">
        <v>2</v>
      </c>
    </row>
    <row r="536" spans="1:3">
      <c r="A536" s="245" t="s">
        <v>404</v>
      </c>
      <c r="B536" s="242" t="s">
        <v>405</v>
      </c>
      <c r="C536" s="242">
        <v>2</v>
      </c>
    </row>
    <row r="537" spans="1:3">
      <c r="A537" s="245" t="s">
        <v>406</v>
      </c>
      <c r="B537" s="242" t="s">
        <v>407</v>
      </c>
      <c r="C537" s="242">
        <v>2</v>
      </c>
    </row>
    <row r="538" spans="1:3">
      <c r="A538" s="245" t="s">
        <v>408</v>
      </c>
      <c r="B538" s="242" t="s">
        <v>409</v>
      </c>
      <c r="C538" s="242">
        <v>2</v>
      </c>
    </row>
    <row r="539" spans="1:3">
      <c r="A539" s="245" t="s">
        <v>410</v>
      </c>
      <c r="B539" s="242" t="s">
        <v>411</v>
      </c>
      <c r="C539" s="242">
        <v>3</v>
      </c>
    </row>
    <row r="540" spans="1:3">
      <c r="A540" s="245" t="s">
        <v>412</v>
      </c>
      <c r="B540" s="242" t="s">
        <v>413</v>
      </c>
      <c r="C540" s="242">
        <v>2</v>
      </c>
    </row>
    <row r="541" spans="1:3">
      <c r="A541" s="245" t="s">
        <v>414</v>
      </c>
      <c r="B541" s="242" t="s">
        <v>415</v>
      </c>
      <c r="C541" s="242">
        <v>2</v>
      </c>
    </row>
    <row r="542" spans="1:3">
      <c r="A542" s="245" t="s">
        <v>416</v>
      </c>
      <c r="B542" s="242" t="s">
        <v>417</v>
      </c>
      <c r="C542" s="242">
        <v>3</v>
      </c>
    </row>
    <row r="543" spans="1:3">
      <c r="A543" s="245" t="s">
        <v>418</v>
      </c>
      <c r="B543" s="242" t="s">
        <v>419</v>
      </c>
      <c r="C543" s="242">
        <v>2</v>
      </c>
    </row>
    <row r="544" spans="1:3">
      <c r="A544" s="245" t="s">
        <v>420</v>
      </c>
      <c r="B544" s="242" t="s">
        <v>421</v>
      </c>
      <c r="C544" s="242">
        <v>2</v>
      </c>
    </row>
    <row r="545" spans="1:3">
      <c r="A545" s="245" t="s">
        <v>422</v>
      </c>
      <c r="B545" s="242" t="s">
        <v>423</v>
      </c>
      <c r="C545" s="242">
        <v>2</v>
      </c>
    </row>
    <row r="546" spans="1:3">
      <c r="A546" s="245" t="s">
        <v>424</v>
      </c>
      <c r="B546" s="242" t="s">
        <v>425</v>
      </c>
      <c r="C546" s="242">
        <v>3</v>
      </c>
    </row>
    <row r="547" spans="1:3">
      <c r="A547" s="245" t="s">
        <v>426</v>
      </c>
      <c r="B547" s="242" t="s">
        <v>427</v>
      </c>
      <c r="C547" s="242">
        <v>2</v>
      </c>
    </row>
    <row r="548" spans="1:3">
      <c r="A548" s="245" t="s">
        <v>428</v>
      </c>
      <c r="B548" s="242" t="s">
        <v>429</v>
      </c>
      <c r="C548" s="242">
        <v>2</v>
      </c>
    </row>
    <row r="549" spans="1:3">
      <c r="A549" s="245" t="s">
        <v>430</v>
      </c>
      <c r="B549" s="242" t="s">
        <v>431</v>
      </c>
      <c r="C549" s="242">
        <v>3</v>
      </c>
    </row>
    <row r="550" spans="1:3">
      <c r="A550" s="245" t="s">
        <v>432</v>
      </c>
      <c r="B550" s="242" t="s">
        <v>433</v>
      </c>
      <c r="C550" s="242">
        <v>2</v>
      </c>
    </row>
    <row r="551" spans="1:3">
      <c r="A551" s="245" t="s">
        <v>434</v>
      </c>
      <c r="B551" s="242" t="s">
        <v>435</v>
      </c>
      <c r="C551" s="242">
        <v>2</v>
      </c>
    </row>
    <row r="552" spans="1:3">
      <c r="A552" s="245" t="s">
        <v>436</v>
      </c>
      <c r="B552" s="242" t="s">
        <v>437</v>
      </c>
      <c r="C552" s="242">
        <v>2</v>
      </c>
    </row>
    <row r="553" spans="1:3">
      <c r="A553" s="245" t="s">
        <v>817</v>
      </c>
      <c r="B553" s="242" t="s">
        <v>2535</v>
      </c>
      <c r="C553" s="242">
        <v>4</v>
      </c>
    </row>
    <row r="554" spans="1:3">
      <c r="A554" s="245" t="s">
        <v>438</v>
      </c>
      <c r="B554" s="242" t="s">
        <v>439</v>
      </c>
      <c r="C554" s="242">
        <v>3</v>
      </c>
    </row>
    <row r="555" spans="1:3">
      <c r="A555" s="245" t="s">
        <v>440</v>
      </c>
      <c r="B555" s="242" t="s">
        <v>441</v>
      </c>
      <c r="C555" s="242">
        <v>2</v>
      </c>
    </row>
    <row r="556" spans="1:3">
      <c r="A556" s="245" t="s">
        <v>442</v>
      </c>
      <c r="B556" s="242" t="s">
        <v>443</v>
      </c>
      <c r="C556" s="242">
        <v>3</v>
      </c>
    </row>
    <row r="557" spans="1:3">
      <c r="A557" s="245" t="s">
        <v>444</v>
      </c>
      <c r="B557" s="242" t="s">
        <v>445</v>
      </c>
      <c r="C557" s="242">
        <v>1</v>
      </c>
    </row>
    <row r="558" spans="1:3">
      <c r="A558" s="245" t="s">
        <v>446</v>
      </c>
      <c r="B558" s="242" t="s">
        <v>447</v>
      </c>
      <c r="C558" s="242">
        <v>1</v>
      </c>
    </row>
    <row r="559" spans="1:3">
      <c r="A559" s="245" t="s">
        <v>448</v>
      </c>
      <c r="B559" s="242" t="s">
        <v>449</v>
      </c>
      <c r="C559" s="242">
        <v>3</v>
      </c>
    </row>
    <row r="560" spans="1:3">
      <c r="A560" s="245" t="s">
        <v>450</v>
      </c>
      <c r="B560" s="242" t="s">
        <v>451</v>
      </c>
      <c r="C560" s="242">
        <v>3</v>
      </c>
    </row>
    <row r="561" spans="1:3">
      <c r="A561" s="245" t="s">
        <v>452</v>
      </c>
      <c r="B561" s="242" t="s">
        <v>453</v>
      </c>
      <c r="C561" s="242">
        <v>3</v>
      </c>
    </row>
    <row r="562" spans="1:3">
      <c r="A562" s="245" t="s">
        <v>454</v>
      </c>
      <c r="B562" s="242" t="s">
        <v>455</v>
      </c>
      <c r="C562" s="242">
        <v>2</v>
      </c>
    </row>
    <row r="563" spans="1:3">
      <c r="A563" s="245" t="s">
        <v>456</v>
      </c>
      <c r="B563" s="242" t="s">
        <v>457</v>
      </c>
      <c r="C563" s="242">
        <v>2</v>
      </c>
    </row>
    <row r="564" spans="1:3">
      <c r="A564" s="245" t="s">
        <v>458</v>
      </c>
      <c r="B564" s="242" t="s">
        <v>459</v>
      </c>
      <c r="C564" s="242">
        <v>3</v>
      </c>
    </row>
    <row r="565" spans="1:3">
      <c r="A565" s="245" t="s">
        <v>818</v>
      </c>
      <c r="B565" s="242" t="s">
        <v>57</v>
      </c>
      <c r="C565" s="242">
        <v>5</v>
      </c>
    </row>
    <row r="566" spans="1:3">
      <c r="A566" s="245" t="s">
        <v>819</v>
      </c>
      <c r="B566" s="242" t="s">
        <v>58</v>
      </c>
      <c r="C566" s="242">
        <v>4</v>
      </c>
    </row>
    <row r="567" spans="1:3">
      <c r="A567" s="245" t="s">
        <v>2536</v>
      </c>
      <c r="B567" s="242" t="s">
        <v>2537</v>
      </c>
      <c r="C567" s="242">
        <v>4</v>
      </c>
    </row>
    <row r="568" spans="1:3">
      <c r="A568" s="245" t="s">
        <v>2538</v>
      </c>
      <c r="B568" s="242" t="s">
        <v>2539</v>
      </c>
      <c r="C568" s="242">
        <v>4</v>
      </c>
    </row>
    <row r="569" spans="1:3">
      <c r="A569" s="245" t="s">
        <v>460</v>
      </c>
      <c r="B569" s="242" t="s">
        <v>59</v>
      </c>
      <c r="C569" s="242">
        <v>3</v>
      </c>
    </row>
    <row r="570" spans="1:3">
      <c r="A570" s="245" t="s">
        <v>461</v>
      </c>
      <c r="B570" s="242" t="s">
        <v>462</v>
      </c>
      <c r="C570" s="242">
        <v>3</v>
      </c>
    </row>
    <row r="571" spans="1:3">
      <c r="A571" s="245" t="s">
        <v>463</v>
      </c>
      <c r="B571" s="242" t="s">
        <v>464</v>
      </c>
      <c r="C571" s="242">
        <v>3</v>
      </c>
    </row>
    <row r="572" spans="1:3">
      <c r="A572" s="245" t="s">
        <v>465</v>
      </c>
      <c r="B572" s="242" t="s">
        <v>60</v>
      </c>
      <c r="C572" s="242">
        <v>2</v>
      </c>
    </row>
    <row r="573" spans="1:3">
      <c r="A573" s="245" t="s">
        <v>466</v>
      </c>
      <c r="B573" s="242" t="s">
        <v>467</v>
      </c>
      <c r="C573" s="242">
        <v>3</v>
      </c>
    </row>
    <row r="574" spans="1:3">
      <c r="A574" s="245" t="s">
        <v>468</v>
      </c>
      <c r="B574" s="242" t="s">
        <v>469</v>
      </c>
      <c r="C574" s="242">
        <v>2</v>
      </c>
    </row>
    <row r="575" spans="1:3">
      <c r="A575" s="245" t="s">
        <v>470</v>
      </c>
      <c r="B575" s="242" t="s">
        <v>471</v>
      </c>
      <c r="C575" s="242">
        <v>2</v>
      </c>
    </row>
    <row r="576" spans="1:3">
      <c r="A576" s="245" t="s">
        <v>472</v>
      </c>
      <c r="B576" s="242" t="s">
        <v>473</v>
      </c>
      <c r="C576" s="242">
        <v>2</v>
      </c>
    </row>
    <row r="577" spans="1:3">
      <c r="A577" s="245" t="s">
        <v>474</v>
      </c>
      <c r="B577" s="242" t="s">
        <v>475</v>
      </c>
      <c r="C577" s="242">
        <v>2</v>
      </c>
    </row>
    <row r="578" spans="1:3">
      <c r="A578" s="245" t="s">
        <v>476</v>
      </c>
      <c r="B578" s="242" t="s">
        <v>477</v>
      </c>
      <c r="C578" s="242">
        <v>3</v>
      </c>
    </row>
    <row r="579" spans="1:3">
      <c r="A579" s="245" t="s">
        <v>478</v>
      </c>
      <c r="B579" s="242" t="s">
        <v>479</v>
      </c>
      <c r="C579" s="242">
        <v>2</v>
      </c>
    </row>
    <row r="580" spans="1:3">
      <c r="A580" s="245" t="s">
        <v>480</v>
      </c>
      <c r="B580" s="242" t="s">
        <v>481</v>
      </c>
      <c r="C580" s="242">
        <v>1</v>
      </c>
    </row>
    <row r="581" spans="1:3">
      <c r="A581" s="245" t="s">
        <v>482</v>
      </c>
      <c r="B581" s="242" t="s">
        <v>483</v>
      </c>
      <c r="C581" s="242">
        <v>2</v>
      </c>
    </row>
    <row r="582" spans="1:3">
      <c r="A582" s="245" t="s">
        <v>820</v>
      </c>
      <c r="B582" s="242" t="s">
        <v>2540</v>
      </c>
      <c r="C582" s="242">
        <v>4</v>
      </c>
    </row>
    <row r="583" spans="1:3">
      <c r="A583" s="245" t="s">
        <v>821</v>
      </c>
      <c r="B583" s="242" t="s">
        <v>2541</v>
      </c>
      <c r="C583" s="242">
        <v>4</v>
      </c>
    </row>
    <row r="584" spans="1:3">
      <c r="A584" s="245" t="s">
        <v>822</v>
      </c>
      <c r="B584" s="242" t="s">
        <v>2542</v>
      </c>
      <c r="C584" s="242">
        <v>4</v>
      </c>
    </row>
    <row r="585" spans="1:3">
      <c r="A585" s="245" t="s">
        <v>823</v>
      </c>
      <c r="B585" s="242" t="s">
        <v>61</v>
      </c>
      <c r="C585" s="242">
        <v>4</v>
      </c>
    </row>
    <row r="586" spans="1:3">
      <c r="A586" s="245" t="s">
        <v>2543</v>
      </c>
      <c r="B586" s="242" t="s">
        <v>2544</v>
      </c>
      <c r="C586" s="242">
        <v>4</v>
      </c>
    </row>
    <row r="587" spans="1:3">
      <c r="A587" s="245" t="s">
        <v>2545</v>
      </c>
      <c r="B587" s="242" t="s">
        <v>2546</v>
      </c>
      <c r="C587" s="242">
        <v>4</v>
      </c>
    </row>
    <row r="588" spans="1:3">
      <c r="A588" s="245" t="s">
        <v>484</v>
      </c>
      <c r="B588" s="242" t="s">
        <v>62</v>
      </c>
      <c r="C588" s="242">
        <v>1</v>
      </c>
    </row>
    <row r="589" spans="1:3">
      <c r="A589" s="245" t="s">
        <v>485</v>
      </c>
      <c r="B589" s="242" t="s">
        <v>486</v>
      </c>
      <c r="C589" s="242">
        <v>1</v>
      </c>
    </row>
    <row r="590" spans="1:3">
      <c r="A590" s="245" t="s">
        <v>487</v>
      </c>
      <c r="B590" s="242" t="s">
        <v>63</v>
      </c>
      <c r="C590" s="242">
        <v>1</v>
      </c>
    </row>
    <row r="591" spans="1:3">
      <c r="A591" s="245" t="s">
        <v>488</v>
      </c>
      <c r="B591" s="242" t="s">
        <v>489</v>
      </c>
      <c r="C591" s="242">
        <v>1</v>
      </c>
    </row>
    <row r="592" spans="1:3">
      <c r="A592" s="245" t="s">
        <v>490</v>
      </c>
      <c r="B592" s="242" t="s">
        <v>491</v>
      </c>
      <c r="C592" s="242">
        <v>2</v>
      </c>
    </row>
    <row r="593" spans="1:3">
      <c r="A593" s="245" t="s">
        <v>492</v>
      </c>
      <c r="B593" s="242" t="s">
        <v>493</v>
      </c>
      <c r="C593" s="242">
        <v>1</v>
      </c>
    </row>
    <row r="594" spans="1:3">
      <c r="A594" s="245" t="s">
        <v>494</v>
      </c>
      <c r="B594" s="242" t="s">
        <v>64</v>
      </c>
      <c r="C594" s="242">
        <v>1</v>
      </c>
    </row>
    <row r="595" spans="1:3">
      <c r="A595" s="245" t="s">
        <v>495</v>
      </c>
      <c r="B595" s="242" t="s">
        <v>496</v>
      </c>
      <c r="C595" s="242">
        <v>1</v>
      </c>
    </row>
    <row r="596" spans="1:3">
      <c r="A596" s="245" t="s">
        <v>497</v>
      </c>
      <c r="B596" s="242" t="s">
        <v>498</v>
      </c>
      <c r="C596" s="242">
        <v>1</v>
      </c>
    </row>
    <row r="597" spans="1:3">
      <c r="A597" s="245" t="s">
        <v>499</v>
      </c>
      <c r="B597" s="242" t="s">
        <v>500</v>
      </c>
      <c r="C597" s="242">
        <v>2</v>
      </c>
    </row>
    <row r="598" spans="1:3">
      <c r="A598" s="245" t="s">
        <v>501</v>
      </c>
      <c r="B598" s="242" t="s">
        <v>502</v>
      </c>
      <c r="C598" s="242">
        <v>1</v>
      </c>
    </row>
    <row r="599" spans="1:3">
      <c r="A599" s="245" t="s">
        <v>503</v>
      </c>
      <c r="B599" s="242" t="s">
        <v>504</v>
      </c>
      <c r="C599" s="242">
        <v>1</v>
      </c>
    </row>
    <row r="600" spans="1:3">
      <c r="A600" s="245" t="s">
        <v>505</v>
      </c>
      <c r="B600" s="242" t="s">
        <v>506</v>
      </c>
      <c r="C600" s="242">
        <v>1</v>
      </c>
    </row>
    <row r="601" spans="1:3">
      <c r="A601" s="245" t="s">
        <v>507</v>
      </c>
      <c r="B601" s="242" t="s">
        <v>508</v>
      </c>
      <c r="C601" s="242">
        <v>1</v>
      </c>
    </row>
    <row r="602" spans="1:3">
      <c r="A602" s="245" t="s">
        <v>509</v>
      </c>
      <c r="B602" s="242" t="s">
        <v>2241</v>
      </c>
      <c r="C602" s="242">
        <v>1</v>
      </c>
    </row>
    <row r="603" spans="1:3">
      <c r="A603" s="245" t="s">
        <v>824</v>
      </c>
      <c r="B603" s="242" t="s">
        <v>65</v>
      </c>
      <c r="C603" s="242">
        <v>4</v>
      </c>
    </row>
    <row r="604" spans="1:3">
      <c r="A604" s="245" t="s">
        <v>510</v>
      </c>
      <c r="B604" s="242" t="s">
        <v>511</v>
      </c>
      <c r="C604" s="242">
        <v>2</v>
      </c>
    </row>
    <row r="605" spans="1:3">
      <c r="A605" s="245" t="s">
        <v>512</v>
      </c>
      <c r="B605" s="242" t="s">
        <v>513</v>
      </c>
      <c r="C605" s="242">
        <v>2</v>
      </c>
    </row>
    <row r="606" spans="1:3">
      <c r="A606" s="245" t="s">
        <v>514</v>
      </c>
      <c r="B606" s="242" t="s">
        <v>515</v>
      </c>
      <c r="C606" s="242">
        <v>2</v>
      </c>
    </row>
    <row r="607" spans="1:3">
      <c r="A607" s="245" t="s">
        <v>516</v>
      </c>
      <c r="B607" s="242" t="s">
        <v>517</v>
      </c>
      <c r="C607" s="242">
        <v>2</v>
      </c>
    </row>
    <row r="608" spans="1:3">
      <c r="A608" s="245" t="s">
        <v>518</v>
      </c>
      <c r="B608" s="242" t="s">
        <v>2031</v>
      </c>
      <c r="C608" s="242">
        <v>1</v>
      </c>
    </row>
    <row r="609" spans="1:3">
      <c r="A609" s="245" t="s">
        <v>519</v>
      </c>
      <c r="B609" s="242" t="s">
        <v>520</v>
      </c>
      <c r="C609" s="242">
        <v>2</v>
      </c>
    </row>
    <row r="610" spans="1:3">
      <c r="A610" s="245" t="s">
        <v>521</v>
      </c>
      <c r="B610" s="242" t="s">
        <v>522</v>
      </c>
      <c r="C610" s="242">
        <v>2</v>
      </c>
    </row>
    <row r="611" spans="1:3">
      <c r="A611" s="245" t="s">
        <v>523</v>
      </c>
      <c r="B611" s="242" t="s">
        <v>524</v>
      </c>
      <c r="C611" s="242">
        <v>2</v>
      </c>
    </row>
    <row r="612" spans="1:3">
      <c r="A612" s="245" t="s">
        <v>525</v>
      </c>
      <c r="B612" s="242" t="s">
        <v>526</v>
      </c>
      <c r="C612" s="242">
        <v>2</v>
      </c>
    </row>
    <row r="613" spans="1:3">
      <c r="A613" s="245" t="s">
        <v>527</v>
      </c>
      <c r="B613" s="242" t="s">
        <v>528</v>
      </c>
      <c r="C613" s="242">
        <v>2</v>
      </c>
    </row>
    <row r="614" spans="1:3">
      <c r="A614" s="245" t="s">
        <v>529</v>
      </c>
      <c r="B614" s="242" t="s">
        <v>530</v>
      </c>
      <c r="C614" s="242">
        <v>2</v>
      </c>
    </row>
    <row r="615" spans="1:3">
      <c r="A615" s="245" t="s">
        <v>531</v>
      </c>
      <c r="B615" s="242" t="s">
        <v>532</v>
      </c>
      <c r="C615" s="242">
        <v>1</v>
      </c>
    </row>
    <row r="616" spans="1:3">
      <c r="A616" s="245" t="s">
        <v>533</v>
      </c>
      <c r="B616" s="242" t="s">
        <v>534</v>
      </c>
      <c r="C616" s="242">
        <v>2</v>
      </c>
    </row>
    <row r="617" spans="1:3">
      <c r="A617" s="245" t="s">
        <v>535</v>
      </c>
      <c r="B617" s="242" t="s">
        <v>536</v>
      </c>
      <c r="C617" s="242">
        <v>2</v>
      </c>
    </row>
    <row r="618" spans="1:3">
      <c r="A618" s="245" t="s">
        <v>537</v>
      </c>
      <c r="B618" s="242" t="s">
        <v>538</v>
      </c>
      <c r="C618" s="242">
        <v>1</v>
      </c>
    </row>
    <row r="619" spans="1:3">
      <c r="A619" s="245" t="s">
        <v>539</v>
      </c>
      <c r="B619" s="242" t="s">
        <v>540</v>
      </c>
      <c r="C619" s="242">
        <v>1</v>
      </c>
    </row>
    <row r="620" spans="1:3">
      <c r="A620" s="245" t="s">
        <v>541</v>
      </c>
      <c r="B620" s="242" t="s">
        <v>542</v>
      </c>
      <c r="C620" s="242">
        <v>3</v>
      </c>
    </row>
    <row r="621" spans="1:3">
      <c r="A621" s="245" t="s">
        <v>543</v>
      </c>
      <c r="B621" s="242" t="s">
        <v>544</v>
      </c>
      <c r="C621" s="242">
        <v>1</v>
      </c>
    </row>
    <row r="622" spans="1:3">
      <c r="A622" s="245" t="s">
        <v>2547</v>
      </c>
      <c r="B622" s="242" t="s">
        <v>2548</v>
      </c>
      <c r="C622" s="242">
        <v>4</v>
      </c>
    </row>
    <row r="623" spans="1:3">
      <c r="A623" s="245" t="s">
        <v>545</v>
      </c>
      <c r="B623" s="242" t="s">
        <v>546</v>
      </c>
      <c r="C623" s="242">
        <v>3</v>
      </c>
    </row>
    <row r="624" spans="1:3">
      <c r="A624" s="245" t="s">
        <v>547</v>
      </c>
      <c r="B624" s="242" t="s">
        <v>548</v>
      </c>
      <c r="C624" s="242">
        <v>2</v>
      </c>
    </row>
    <row r="625" spans="1:3">
      <c r="A625" s="245" t="s">
        <v>549</v>
      </c>
      <c r="B625" s="242" t="s">
        <v>550</v>
      </c>
      <c r="C625" s="242">
        <v>2</v>
      </c>
    </row>
    <row r="626" spans="1:3">
      <c r="A626" s="245" t="s">
        <v>551</v>
      </c>
      <c r="B626" s="242" t="s">
        <v>552</v>
      </c>
      <c r="C626" s="242">
        <v>2</v>
      </c>
    </row>
    <row r="627" spans="1:3">
      <c r="A627" s="245" t="s">
        <v>553</v>
      </c>
      <c r="B627" s="242" t="s">
        <v>2549</v>
      </c>
      <c r="C627" s="242">
        <v>1</v>
      </c>
    </row>
    <row r="628" spans="1:3">
      <c r="A628" s="245" t="s">
        <v>554</v>
      </c>
      <c r="B628" s="242" t="s">
        <v>555</v>
      </c>
      <c r="C628" s="242">
        <v>1</v>
      </c>
    </row>
    <row r="629" spans="1:3">
      <c r="A629" s="245" t="s">
        <v>556</v>
      </c>
      <c r="B629" s="242" t="s">
        <v>557</v>
      </c>
      <c r="C629" s="242">
        <v>2</v>
      </c>
    </row>
    <row r="630" spans="1:3">
      <c r="A630" s="245" t="s">
        <v>558</v>
      </c>
      <c r="B630" s="242" t="s">
        <v>559</v>
      </c>
      <c r="C630" s="242">
        <v>1</v>
      </c>
    </row>
    <row r="631" spans="1:3">
      <c r="A631" s="245" t="s">
        <v>560</v>
      </c>
      <c r="B631" s="242" t="s">
        <v>561</v>
      </c>
      <c r="C631" s="242">
        <v>2</v>
      </c>
    </row>
    <row r="632" spans="1:3">
      <c r="A632" s="245" t="s">
        <v>562</v>
      </c>
      <c r="B632" s="242" t="s">
        <v>563</v>
      </c>
      <c r="C632" s="242">
        <v>2</v>
      </c>
    </row>
    <row r="633" spans="1:3">
      <c r="A633" s="245" t="s">
        <v>564</v>
      </c>
      <c r="B633" s="242" t="s">
        <v>565</v>
      </c>
      <c r="C633" s="242">
        <v>2</v>
      </c>
    </row>
    <row r="634" spans="1:3">
      <c r="A634" s="245" t="s">
        <v>566</v>
      </c>
      <c r="B634" s="242" t="s">
        <v>567</v>
      </c>
      <c r="C634" s="242">
        <v>3</v>
      </c>
    </row>
    <row r="635" spans="1:3">
      <c r="A635" s="245" t="s">
        <v>568</v>
      </c>
      <c r="B635" s="242" t="s">
        <v>569</v>
      </c>
      <c r="C635" s="242">
        <v>2</v>
      </c>
    </row>
    <row r="636" spans="1:3">
      <c r="A636" s="245" t="s">
        <v>570</v>
      </c>
      <c r="B636" s="242" t="s">
        <v>571</v>
      </c>
      <c r="C636" s="242">
        <v>2</v>
      </c>
    </row>
    <row r="637" spans="1:3">
      <c r="A637" s="245" t="s">
        <v>572</v>
      </c>
      <c r="B637" s="242" t="s">
        <v>573</v>
      </c>
      <c r="C637" s="242">
        <v>2</v>
      </c>
    </row>
    <row r="638" spans="1:3">
      <c r="A638" s="245" t="s">
        <v>574</v>
      </c>
      <c r="B638" s="242" t="s">
        <v>575</v>
      </c>
      <c r="C638" s="242">
        <v>3</v>
      </c>
    </row>
    <row r="639" spans="1:3">
      <c r="A639" s="245" t="s">
        <v>576</v>
      </c>
      <c r="B639" s="242" t="s">
        <v>577</v>
      </c>
      <c r="C639" s="242">
        <v>3</v>
      </c>
    </row>
    <row r="640" spans="1:3">
      <c r="A640" s="245" t="s">
        <v>578</v>
      </c>
      <c r="B640" s="242" t="s">
        <v>579</v>
      </c>
      <c r="C640" s="242">
        <v>3</v>
      </c>
    </row>
    <row r="641" spans="1:3">
      <c r="A641" s="245" t="s">
        <v>580</v>
      </c>
      <c r="B641" s="242" t="s">
        <v>581</v>
      </c>
      <c r="C641" s="242">
        <v>2</v>
      </c>
    </row>
    <row r="642" spans="1:3">
      <c r="A642" s="245" t="s">
        <v>582</v>
      </c>
      <c r="B642" s="242" t="s">
        <v>583</v>
      </c>
      <c r="C642" s="242">
        <v>3</v>
      </c>
    </row>
    <row r="643" spans="1:3">
      <c r="A643" s="245" t="s">
        <v>584</v>
      </c>
      <c r="B643" s="242" t="s">
        <v>585</v>
      </c>
      <c r="C643" s="242">
        <v>3</v>
      </c>
    </row>
    <row r="644" spans="1:3">
      <c r="A644" s="245" t="s">
        <v>586</v>
      </c>
      <c r="B644" s="242" t="s">
        <v>587</v>
      </c>
      <c r="C644" s="242">
        <v>2</v>
      </c>
    </row>
    <row r="645" spans="1:3">
      <c r="A645" s="245" t="s">
        <v>588</v>
      </c>
      <c r="B645" s="242" t="s">
        <v>589</v>
      </c>
      <c r="C645" s="242">
        <v>2</v>
      </c>
    </row>
    <row r="646" spans="1:3">
      <c r="A646" s="245" t="s">
        <v>590</v>
      </c>
      <c r="B646" s="242" t="s">
        <v>591</v>
      </c>
      <c r="C646" s="242">
        <v>2</v>
      </c>
    </row>
    <row r="647" spans="1:3">
      <c r="A647" s="245" t="s">
        <v>592</v>
      </c>
      <c r="B647" s="242" t="s">
        <v>593</v>
      </c>
      <c r="C647" s="242">
        <v>2</v>
      </c>
    </row>
    <row r="648" spans="1:3">
      <c r="A648" s="245" t="s">
        <v>594</v>
      </c>
      <c r="B648" s="242" t="s">
        <v>595</v>
      </c>
      <c r="C648" s="242">
        <v>2</v>
      </c>
    </row>
    <row r="649" spans="1:3">
      <c r="A649" s="245" t="s">
        <v>596</v>
      </c>
      <c r="B649" s="242" t="s">
        <v>597</v>
      </c>
      <c r="C649" s="242">
        <v>2</v>
      </c>
    </row>
    <row r="650" spans="1:3">
      <c r="A650" s="245" t="s">
        <v>598</v>
      </c>
      <c r="B650" s="242" t="s">
        <v>599</v>
      </c>
      <c r="C650" s="242">
        <v>1</v>
      </c>
    </row>
    <row r="651" spans="1:3">
      <c r="A651" s="245" t="s">
        <v>600</v>
      </c>
      <c r="B651" s="242" t="s">
        <v>601</v>
      </c>
      <c r="C651" s="242">
        <v>2</v>
      </c>
    </row>
    <row r="652" spans="1:3">
      <c r="A652" s="245" t="s">
        <v>602</v>
      </c>
      <c r="B652" s="242" t="s">
        <v>603</v>
      </c>
      <c r="C652" s="242">
        <v>2</v>
      </c>
    </row>
    <row r="653" spans="1:3">
      <c r="A653" s="245" t="s">
        <v>604</v>
      </c>
      <c r="B653" s="242" t="s">
        <v>605</v>
      </c>
      <c r="C653" s="242">
        <v>1</v>
      </c>
    </row>
    <row r="654" spans="1:3">
      <c r="A654" s="245" t="s">
        <v>606</v>
      </c>
      <c r="B654" s="242" t="s">
        <v>607</v>
      </c>
      <c r="C654" s="242">
        <v>1</v>
      </c>
    </row>
    <row r="655" spans="1:3">
      <c r="A655" s="245" t="s">
        <v>608</v>
      </c>
      <c r="B655" s="242" t="s">
        <v>66</v>
      </c>
      <c r="C655" s="242">
        <v>1</v>
      </c>
    </row>
    <row r="656" spans="1:3">
      <c r="A656" s="245" t="s">
        <v>609</v>
      </c>
      <c r="B656" s="242" t="s">
        <v>67</v>
      </c>
      <c r="C656" s="242">
        <v>3</v>
      </c>
    </row>
    <row r="657" spans="1:3">
      <c r="A657" s="245" t="s">
        <v>610</v>
      </c>
      <c r="B657" s="242" t="s">
        <v>611</v>
      </c>
      <c r="C657" s="242">
        <v>2</v>
      </c>
    </row>
    <row r="658" spans="1:3">
      <c r="A658" s="245" t="s">
        <v>612</v>
      </c>
      <c r="B658" s="242" t="s">
        <v>68</v>
      </c>
      <c r="C658" s="242">
        <v>3</v>
      </c>
    </row>
    <row r="659" spans="1:3">
      <c r="A659" s="245" t="s">
        <v>613</v>
      </c>
      <c r="B659" s="242" t="s">
        <v>614</v>
      </c>
      <c r="C659" s="242">
        <v>3</v>
      </c>
    </row>
    <row r="660" spans="1:3">
      <c r="A660" s="245" t="s">
        <v>615</v>
      </c>
      <c r="B660" s="242" t="s">
        <v>616</v>
      </c>
      <c r="C660" s="242">
        <v>3</v>
      </c>
    </row>
    <row r="661" spans="1:3">
      <c r="A661" s="245" t="s">
        <v>617</v>
      </c>
      <c r="B661" s="242" t="s">
        <v>69</v>
      </c>
      <c r="C661" s="242">
        <v>3</v>
      </c>
    </row>
    <row r="662" spans="1:3">
      <c r="A662" s="245" t="s">
        <v>618</v>
      </c>
      <c r="B662" s="242" t="s">
        <v>619</v>
      </c>
      <c r="C662" s="242">
        <v>2</v>
      </c>
    </row>
    <row r="663" spans="1:3">
      <c r="A663" s="245" t="s">
        <v>620</v>
      </c>
      <c r="B663" s="242" t="s">
        <v>621</v>
      </c>
      <c r="C663" s="242">
        <v>3</v>
      </c>
    </row>
    <row r="664" spans="1:3">
      <c r="A664" s="245" t="s">
        <v>622</v>
      </c>
      <c r="B664" s="242" t="s">
        <v>624</v>
      </c>
      <c r="C664" s="242">
        <v>3</v>
      </c>
    </row>
    <row r="665" spans="1:3">
      <c r="A665" s="245" t="s">
        <v>625</v>
      </c>
      <c r="B665" s="242" t="s">
        <v>626</v>
      </c>
      <c r="C665" s="242">
        <v>3</v>
      </c>
    </row>
    <row r="666" spans="1:3">
      <c r="A666" s="245" t="s">
        <v>627</v>
      </c>
      <c r="B666" s="242" t="s">
        <v>628</v>
      </c>
      <c r="C666" s="242">
        <v>1</v>
      </c>
    </row>
    <row r="667" spans="1:3">
      <c r="A667" s="245" t="s">
        <v>629</v>
      </c>
      <c r="B667" s="242" t="s">
        <v>630</v>
      </c>
      <c r="C667" s="242">
        <v>2</v>
      </c>
    </row>
    <row r="668" spans="1:3">
      <c r="A668" s="245" t="s">
        <v>631</v>
      </c>
      <c r="B668" s="242" t="s">
        <v>632</v>
      </c>
      <c r="C668" s="242">
        <v>1</v>
      </c>
    </row>
    <row r="669" spans="1:3">
      <c r="A669" s="245" t="s">
        <v>633</v>
      </c>
      <c r="B669" s="242" t="s">
        <v>634</v>
      </c>
      <c r="C669" s="242">
        <v>3</v>
      </c>
    </row>
    <row r="670" spans="1:3">
      <c r="A670" s="245" t="s">
        <v>635</v>
      </c>
      <c r="B670" s="242" t="s">
        <v>636</v>
      </c>
      <c r="C670" s="242">
        <v>3</v>
      </c>
    </row>
    <row r="671" spans="1:3">
      <c r="A671" s="245" t="s">
        <v>637</v>
      </c>
      <c r="B671" s="242" t="s">
        <v>638</v>
      </c>
      <c r="C671" s="242">
        <v>3</v>
      </c>
    </row>
    <row r="672" spans="1:3">
      <c r="A672" s="245" t="s">
        <v>825</v>
      </c>
      <c r="B672" s="242" t="s">
        <v>2550</v>
      </c>
      <c r="C672" s="242">
        <v>1</v>
      </c>
    </row>
    <row r="673" spans="1:3">
      <c r="A673" s="245" t="s">
        <v>826</v>
      </c>
      <c r="B673" s="242" t="s">
        <v>2551</v>
      </c>
      <c r="C673" s="242">
        <v>4</v>
      </c>
    </row>
    <row r="674" spans="1:3">
      <c r="A674" s="245" t="s">
        <v>827</v>
      </c>
      <c r="B674" s="242" t="s">
        <v>70</v>
      </c>
      <c r="C674" s="242">
        <v>4</v>
      </c>
    </row>
    <row r="675" spans="1:3">
      <c r="A675" s="245" t="s">
        <v>2552</v>
      </c>
      <c r="B675" s="242" t="s">
        <v>2553</v>
      </c>
      <c r="C675" s="242">
        <v>4</v>
      </c>
    </row>
    <row r="676" spans="1:3">
      <c r="A676" s="245" t="s">
        <v>639</v>
      </c>
      <c r="B676" s="242" t="s">
        <v>640</v>
      </c>
      <c r="C676" s="242">
        <v>2</v>
      </c>
    </row>
    <row r="677" spans="1:3">
      <c r="A677" s="245" t="s">
        <v>641</v>
      </c>
      <c r="B677" s="242" t="s">
        <v>642</v>
      </c>
      <c r="C677" s="242">
        <v>2</v>
      </c>
    </row>
    <row r="678" spans="1:3">
      <c r="A678" s="245" t="s">
        <v>643</v>
      </c>
      <c r="B678" s="242" t="s">
        <v>644</v>
      </c>
      <c r="C678" s="242">
        <v>2</v>
      </c>
    </row>
    <row r="679" spans="1:3">
      <c r="A679" s="245" t="s">
        <v>645</v>
      </c>
      <c r="B679" s="242" t="s">
        <v>646</v>
      </c>
      <c r="C679" s="242">
        <v>3</v>
      </c>
    </row>
    <row r="680" spans="1:3">
      <c r="A680" s="245" t="s">
        <v>647</v>
      </c>
      <c r="B680" s="242" t="s">
        <v>648</v>
      </c>
      <c r="C680" s="242">
        <v>3</v>
      </c>
    </row>
    <row r="681" spans="1:3">
      <c r="A681" s="245" t="s">
        <v>649</v>
      </c>
      <c r="B681" s="242" t="s">
        <v>650</v>
      </c>
      <c r="C681" s="242">
        <v>2</v>
      </c>
    </row>
    <row r="682" spans="1:3">
      <c r="A682" s="245" t="s">
        <v>651</v>
      </c>
      <c r="B682" s="242" t="s">
        <v>652</v>
      </c>
      <c r="C682" s="242">
        <v>1</v>
      </c>
    </row>
    <row r="683" spans="1:3">
      <c r="A683" s="245" t="s">
        <v>653</v>
      </c>
      <c r="B683" s="242" t="s">
        <v>654</v>
      </c>
      <c r="C683" s="242">
        <v>1</v>
      </c>
    </row>
    <row r="684" spans="1:3">
      <c r="A684" s="245" t="s">
        <v>655</v>
      </c>
      <c r="B684" s="242" t="s">
        <v>656</v>
      </c>
      <c r="C684" s="242">
        <v>1</v>
      </c>
    </row>
    <row r="685" spans="1:3">
      <c r="A685" s="245" t="s">
        <v>657</v>
      </c>
      <c r="B685" s="242" t="s">
        <v>658</v>
      </c>
      <c r="C685" s="242">
        <v>1</v>
      </c>
    </row>
    <row r="686" spans="1:3">
      <c r="A686" s="245" t="s">
        <v>659</v>
      </c>
      <c r="B686" s="242" t="s">
        <v>660</v>
      </c>
      <c r="C686" s="242">
        <v>1</v>
      </c>
    </row>
    <row r="687" spans="1:3">
      <c r="A687" s="245" t="s">
        <v>661</v>
      </c>
      <c r="B687" s="242" t="s">
        <v>662</v>
      </c>
      <c r="C687" s="242">
        <v>2</v>
      </c>
    </row>
    <row r="688" spans="1:3">
      <c r="A688" s="245" t="s">
        <v>663</v>
      </c>
      <c r="B688" s="242" t="s">
        <v>664</v>
      </c>
      <c r="C688" s="242">
        <v>2</v>
      </c>
    </row>
    <row r="689" spans="1:3">
      <c r="A689" s="245" t="s">
        <v>665</v>
      </c>
      <c r="B689" s="242" t="s">
        <v>666</v>
      </c>
      <c r="C689" s="242">
        <v>2</v>
      </c>
    </row>
    <row r="690" spans="1:3">
      <c r="A690" s="245" t="s">
        <v>667</v>
      </c>
      <c r="B690" s="242" t="s">
        <v>668</v>
      </c>
      <c r="C690" s="242">
        <v>2</v>
      </c>
    </row>
    <row r="691" spans="1:3">
      <c r="A691" s="245" t="s">
        <v>669</v>
      </c>
      <c r="B691" s="242" t="s">
        <v>670</v>
      </c>
      <c r="C691" s="242">
        <v>1</v>
      </c>
    </row>
    <row r="692" spans="1:3">
      <c r="A692" s="245" t="s">
        <v>671</v>
      </c>
      <c r="B692" s="242" t="s">
        <v>672</v>
      </c>
      <c r="C692" s="242">
        <v>2</v>
      </c>
    </row>
    <row r="693" spans="1:3">
      <c r="A693" s="245" t="s">
        <v>673</v>
      </c>
      <c r="B693" s="242" t="s">
        <v>674</v>
      </c>
      <c r="C693" s="242">
        <v>1</v>
      </c>
    </row>
    <row r="694" spans="1:3">
      <c r="A694" s="245" t="s">
        <v>675</v>
      </c>
      <c r="B694" s="242" t="s">
        <v>676</v>
      </c>
      <c r="C694" s="242">
        <v>2</v>
      </c>
    </row>
    <row r="695" spans="1:3">
      <c r="A695" s="245" t="s">
        <v>677</v>
      </c>
      <c r="B695" s="242" t="s">
        <v>678</v>
      </c>
      <c r="C695" s="242">
        <v>1</v>
      </c>
    </row>
    <row r="696" spans="1:3">
      <c r="A696" s="245" t="s">
        <v>679</v>
      </c>
      <c r="B696" s="242" t="s">
        <v>680</v>
      </c>
      <c r="C696" s="242">
        <v>2</v>
      </c>
    </row>
    <row r="697" spans="1:3">
      <c r="A697" s="245" t="s">
        <v>681</v>
      </c>
      <c r="B697" s="242" t="s">
        <v>682</v>
      </c>
      <c r="C697" s="242">
        <v>1</v>
      </c>
    </row>
    <row r="698" spans="1:3">
      <c r="A698" s="245" t="s">
        <v>683</v>
      </c>
      <c r="B698" s="242" t="s">
        <v>2554</v>
      </c>
      <c r="C698" s="242">
        <v>2</v>
      </c>
    </row>
    <row r="699" spans="1:3">
      <c r="A699" s="245" t="s">
        <v>684</v>
      </c>
      <c r="B699" s="242" t="s">
        <v>685</v>
      </c>
      <c r="C699" s="242">
        <v>1</v>
      </c>
    </row>
    <row r="700" spans="1:3">
      <c r="A700" s="245" t="s">
        <v>686</v>
      </c>
      <c r="B700" s="242" t="s">
        <v>687</v>
      </c>
      <c r="C700" s="242">
        <v>3</v>
      </c>
    </row>
    <row r="701" spans="1:3">
      <c r="A701" s="245" t="s">
        <v>688</v>
      </c>
      <c r="B701" s="242" t="s">
        <v>689</v>
      </c>
      <c r="C701" s="242">
        <v>1</v>
      </c>
    </row>
    <row r="702" spans="1:3">
      <c r="A702" s="245" t="s">
        <v>690</v>
      </c>
      <c r="B702" s="242" t="s">
        <v>691</v>
      </c>
      <c r="C702" s="242">
        <v>3</v>
      </c>
    </row>
    <row r="703" spans="1:3">
      <c r="A703" s="245" t="s">
        <v>692</v>
      </c>
      <c r="B703" s="242" t="s">
        <v>693</v>
      </c>
      <c r="C703" s="242">
        <v>3</v>
      </c>
    </row>
    <row r="704" spans="1:3">
      <c r="A704" s="245" t="s">
        <v>694</v>
      </c>
      <c r="B704" s="242" t="s">
        <v>695</v>
      </c>
      <c r="C704" s="242">
        <v>3</v>
      </c>
    </row>
    <row r="705" spans="1:3">
      <c r="A705" s="245" t="s">
        <v>696</v>
      </c>
      <c r="B705" s="242" t="s">
        <v>697</v>
      </c>
      <c r="C705" s="242">
        <v>3</v>
      </c>
    </row>
    <row r="706" spans="1:3">
      <c r="A706" s="245" t="s">
        <v>698</v>
      </c>
      <c r="B706" s="242" t="s">
        <v>699</v>
      </c>
      <c r="C706" s="242">
        <v>2</v>
      </c>
    </row>
    <row r="707" spans="1:3">
      <c r="A707" s="245" t="s">
        <v>700</v>
      </c>
      <c r="B707" s="242" t="s">
        <v>701</v>
      </c>
      <c r="C707" s="242">
        <v>2</v>
      </c>
    </row>
    <row r="708" spans="1:3">
      <c r="A708" s="245" t="s">
        <v>702</v>
      </c>
      <c r="B708" s="242" t="s">
        <v>703</v>
      </c>
      <c r="C708" s="242">
        <v>1</v>
      </c>
    </row>
    <row r="709" spans="1:3">
      <c r="A709" s="245" t="s">
        <v>704</v>
      </c>
      <c r="B709" s="242" t="s">
        <v>705</v>
      </c>
      <c r="C709" s="242">
        <v>2</v>
      </c>
    </row>
    <row r="710" spans="1:3">
      <c r="A710" s="245" t="s">
        <v>706</v>
      </c>
      <c r="B710" s="242" t="s">
        <v>709</v>
      </c>
      <c r="C710" s="242">
        <v>2</v>
      </c>
    </row>
    <row r="711" spans="1:3">
      <c r="A711" s="245" t="s">
        <v>710</v>
      </c>
      <c r="B711" s="242" t="s">
        <v>711</v>
      </c>
      <c r="C711" s="242">
        <v>2</v>
      </c>
    </row>
    <row r="712" spans="1:3">
      <c r="A712" s="245" t="s">
        <v>712</v>
      </c>
      <c r="B712" s="242" t="s">
        <v>713</v>
      </c>
      <c r="C712" s="242">
        <v>2</v>
      </c>
    </row>
    <row r="713" spans="1:3">
      <c r="A713" s="245" t="s">
        <v>2555</v>
      </c>
      <c r="B713" s="242" t="s">
        <v>2556</v>
      </c>
      <c r="C713" s="242">
        <v>4</v>
      </c>
    </row>
    <row r="714" spans="1:3">
      <c r="A714" s="245" t="s">
        <v>714</v>
      </c>
      <c r="B714" s="242" t="s">
        <v>715</v>
      </c>
      <c r="C714" s="242">
        <v>3</v>
      </c>
    </row>
    <row r="715" spans="1:3">
      <c r="A715" s="245" t="s">
        <v>716</v>
      </c>
      <c r="B715" s="242" t="s">
        <v>717</v>
      </c>
      <c r="C715" s="242">
        <v>3</v>
      </c>
    </row>
    <row r="716" spans="1:3">
      <c r="A716" s="245" t="s">
        <v>718</v>
      </c>
      <c r="B716" s="242" t="s">
        <v>719</v>
      </c>
      <c r="C716" s="242">
        <v>3</v>
      </c>
    </row>
    <row r="717" spans="1:3">
      <c r="A717" s="245" t="s">
        <v>720</v>
      </c>
      <c r="B717" s="242" t="s">
        <v>721</v>
      </c>
      <c r="C717" s="242">
        <v>3</v>
      </c>
    </row>
    <row r="718" spans="1:3">
      <c r="A718" s="245" t="s">
        <v>722</v>
      </c>
      <c r="B718" s="242" t="s">
        <v>723</v>
      </c>
      <c r="C718" s="242">
        <v>3</v>
      </c>
    </row>
    <row r="719" spans="1:3">
      <c r="A719" s="245" t="s">
        <v>724</v>
      </c>
      <c r="B719" s="242" t="s">
        <v>725</v>
      </c>
      <c r="C719" s="242">
        <v>3</v>
      </c>
    </row>
    <row r="720" spans="1:3">
      <c r="A720" s="245" t="s">
        <v>726</v>
      </c>
      <c r="B720" s="242" t="s">
        <v>727</v>
      </c>
      <c r="C720" s="242">
        <v>2</v>
      </c>
    </row>
    <row r="721" spans="1:3">
      <c r="A721" s="245" t="s">
        <v>728</v>
      </c>
      <c r="B721" s="242" t="s">
        <v>729</v>
      </c>
      <c r="C721" s="242">
        <v>2</v>
      </c>
    </row>
    <row r="722" spans="1:3">
      <c r="A722" s="245" t="s">
        <v>730</v>
      </c>
      <c r="B722" s="242" t="s">
        <v>876</v>
      </c>
      <c r="C722" s="242">
        <v>3</v>
      </c>
    </row>
    <row r="723" spans="1:3">
      <c r="A723" s="245" t="s">
        <v>877</v>
      </c>
      <c r="B723" s="242" t="s">
        <v>878</v>
      </c>
      <c r="C723" s="242">
        <v>3</v>
      </c>
    </row>
    <row r="724" spans="1:3">
      <c r="A724" s="245" t="s">
        <v>879</v>
      </c>
      <c r="B724" s="242" t="s">
        <v>880</v>
      </c>
      <c r="C724" s="242">
        <v>3</v>
      </c>
    </row>
    <row r="725" spans="1:3">
      <c r="A725" s="245" t="s">
        <v>881</v>
      </c>
      <c r="B725" s="242" t="s">
        <v>882</v>
      </c>
      <c r="C725" s="242">
        <v>3</v>
      </c>
    </row>
    <row r="726" spans="1:3">
      <c r="A726" s="245" t="s">
        <v>883</v>
      </c>
      <c r="B726" s="242" t="s">
        <v>884</v>
      </c>
      <c r="C726" s="242">
        <v>2</v>
      </c>
    </row>
    <row r="727" spans="1:3">
      <c r="A727" s="245" t="s">
        <v>885</v>
      </c>
      <c r="B727" s="242" t="s">
        <v>886</v>
      </c>
      <c r="C727" s="242">
        <v>2</v>
      </c>
    </row>
    <row r="728" spans="1:3">
      <c r="A728" s="245" t="s">
        <v>887</v>
      </c>
      <c r="B728" s="242" t="s">
        <v>888</v>
      </c>
      <c r="C728" s="242">
        <v>2</v>
      </c>
    </row>
    <row r="729" spans="1:3">
      <c r="A729" s="245" t="s">
        <v>889</v>
      </c>
      <c r="B729" s="242" t="s">
        <v>890</v>
      </c>
      <c r="C729" s="242">
        <v>1</v>
      </c>
    </row>
    <row r="730" spans="1:3">
      <c r="A730" s="245" t="s">
        <v>891</v>
      </c>
      <c r="B730" s="242" t="s">
        <v>892</v>
      </c>
      <c r="C730" s="242">
        <v>1</v>
      </c>
    </row>
    <row r="731" spans="1:3">
      <c r="A731" s="245" t="s">
        <v>893</v>
      </c>
      <c r="B731" s="242" t="s">
        <v>894</v>
      </c>
      <c r="C731" s="242">
        <v>1</v>
      </c>
    </row>
    <row r="732" spans="1:3">
      <c r="A732" s="245" t="s">
        <v>895</v>
      </c>
      <c r="B732" s="242" t="s">
        <v>896</v>
      </c>
      <c r="C732" s="242">
        <v>3</v>
      </c>
    </row>
    <row r="733" spans="1:3">
      <c r="A733" s="245" t="s">
        <v>897</v>
      </c>
      <c r="B733" s="242" t="s">
        <v>898</v>
      </c>
      <c r="C733" s="242">
        <v>3</v>
      </c>
    </row>
    <row r="734" spans="1:3">
      <c r="A734" s="245" t="s">
        <v>899</v>
      </c>
      <c r="B734" s="242" t="s">
        <v>900</v>
      </c>
      <c r="C734" s="242">
        <v>1</v>
      </c>
    </row>
    <row r="735" spans="1:3">
      <c r="A735" s="245" t="s">
        <v>901</v>
      </c>
      <c r="B735" s="242" t="s">
        <v>902</v>
      </c>
      <c r="C735" s="242">
        <v>2</v>
      </c>
    </row>
    <row r="736" spans="1:3">
      <c r="A736" s="245" t="s">
        <v>903</v>
      </c>
      <c r="B736" s="242" t="s">
        <v>904</v>
      </c>
      <c r="C736" s="242">
        <v>2</v>
      </c>
    </row>
    <row r="737" spans="1:3">
      <c r="A737" s="245" t="s">
        <v>905</v>
      </c>
      <c r="B737" s="242" t="s">
        <v>906</v>
      </c>
      <c r="C737" s="242">
        <v>2</v>
      </c>
    </row>
    <row r="738" spans="1:3">
      <c r="A738" s="245" t="s">
        <v>907</v>
      </c>
      <c r="B738" s="242" t="s">
        <v>908</v>
      </c>
      <c r="C738" s="242">
        <v>1</v>
      </c>
    </row>
    <row r="739" spans="1:3">
      <c r="A739" s="245" t="s">
        <v>909</v>
      </c>
      <c r="B739" s="242" t="s">
        <v>910</v>
      </c>
      <c r="C739" s="242">
        <v>1</v>
      </c>
    </row>
    <row r="740" spans="1:3">
      <c r="A740" s="245" t="s">
        <v>911</v>
      </c>
      <c r="B740" s="242" t="s">
        <v>912</v>
      </c>
      <c r="C740" s="242">
        <v>1</v>
      </c>
    </row>
    <row r="741" spans="1:3">
      <c r="A741" s="245" t="s">
        <v>913</v>
      </c>
      <c r="B741" s="242" t="s">
        <v>914</v>
      </c>
      <c r="C741" s="242">
        <v>3</v>
      </c>
    </row>
    <row r="742" spans="1:3">
      <c r="A742" s="245" t="s">
        <v>915</v>
      </c>
      <c r="B742" s="242" t="s">
        <v>916</v>
      </c>
      <c r="C742" s="242">
        <v>2</v>
      </c>
    </row>
    <row r="743" spans="1:3">
      <c r="A743" s="245" t="s">
        <v>917</v>
      </c>
      <c r="B743" s="242" t="s">
        <v>918</v>
      </c>
      <c r="C743" s="242">
        <v>3</v>
      </c>
    </row>
    <row r="744" spans="1:3">
      <c r="A744" s="245" t="s">
        <v>919</v>
      </c>
      <c r="B744" s="242" t="s">
        <v>920</v>
      </c>
      <c r="C744" s="242">
        <v>3</v>
      </c>
    </row>
    <row r="745" spans="1:3">
      <c r="A745" s="245" t="s">
        <v>921</v>
      </c>
      <c r="B745" s="242" t="s">
        <v>922</v>
      </c>
      <c r="C745" s="242">
        <v>3</v>
      </c>
    </row>
    <row r="746" spans="1:3">
      <c r="A746" s="245" t="s">
        <v>923</v>
      </c>
      <c r="B746" s="242" t="s">
        <v>924</v>
      </c>
      <c r="C746" s="242">
        <v>3</v>
      </c>
    </row>
    <row r="747" spans="1:3">
      <c r="A747" s="245" t="s">
        <v>925</v>
      </c>
      <c r="B747" s="242" t="s">
        <v>926</v>
      </c>
      <c r="C747" s="242">
        <v>3</v>
      </c>
    </row>
    <row r="748" spans="1:3">
      <c r="A748" s="245" t="s">
        <v>927</v>
      </c>
      <c r="B748" s="242" t="s">
        <v>928</v>
      </c>
      <c r="C748" s="242">
        <v>2</v>
      </c>
    </row>
    <row r="749" spans="1:3">
      <c r="A749" s="245" t="s">
        <v>929</v>
      </c>
      <c r="B749" s="242" t="s">
        <v>930</v>
      </c>
      <c r="C749" s="242">
        <v>2</v>
      </c>
    </row>
    <row r="750" spans="1:3">
      <c r="A750" s="245" t="s">
        <v>931</v>
      </c>
      <c r="B750" s="242" t="s">
        <v>932</v>
      </c>
      <c r="C750" s="242">
        <v>3</v>
      </c>
    </row>
    <row r="751" spans="1:3">
      <c r="A751" s="245" t="s">
        <v>933</v>
      </c>
      <c r="B751" s="242" t="s">
        <v>934</v>
      </c>
      <c r="C751" s="242">
        <v>2</v>
      </c>
    </row>
    <row r="752" spans="1:3">
      <c r="A752" s="245" t="s">
        <v>935</v>
      </c>
      <c r="B752" s="242" t="s">
        <v>936</v>
      </c>
      <c r="C752" s="242">
        <v>2</v>
      </c>
    </row>
    <row r="753" spans="1:3">
      <c r="A753" s="245" t="s">
        <v>937</v>
      </c>
      <c r="B753" s="242" t="s">
        <v>938</v>
      </c>
      <c r="C753" s="242">
        <v>3</v>
      </c>
    </row>
    <row r="754" spans="1:3">
      <c r="A754" s="245" t="s">
        <v>939</v>
      </c>
      <c r="B754" s="242" t="s">
        <v>940</v>
      </c>
      <c r="C754" s="242">
        <v>2</v>
      </c>
    </row>
    <row r="755" spans="1:3">
      <c r="A755" s="245" t="s">
        <v>941</v>
      </c>
      <c r="B755" s="242" t="s">
        <v>942</v>
      </c>
      <c r="C755" s="242">
        <v>2</v>
      </c>
    </row>
    <row r="756" spans="1:3">
      <c r="A756" s="245" t="s">
        <v>943</v>
      </c>
      <c r="B756" s="242" t="s">
        <v>944</v>
      </c>
      <c r="C756" s="242">
        <v>2</v>
      </c>
    </row>
    <row r="757" spans="1:3">
      <c r="A757" s="245" t="s">
        <v>945</v>
      </c>
      <c r="B757" s="242" t="s">
        <v>946</v>
      </c>
      <c r="C757" s="242">
        <v>3</v>
      </c>
    </row>
    <row r="758" spans="1:3">
      <c r="A758" s="245" t="s">
        <v>947</v>
      </c>
      <c r="B758" s="242" t="s">
        <v>948</v>
      </c>
      <c r="C758" s="242">
        <v>3</v>
      </c>
    </row>
    <row r="759" spans="1:3">
      <c r="A759" s="245" t="s">
        <v>949</v>
      </c>
      <c r="B759" s="242" t="s">
        <v>950</v>
      </c>
      <c r="C759" s="242">
        <v>1</v>
      </c>
    </row>
    <row r="760" spans="1:3">
      <c r="A760" s="245" t="s">
        <v>951</v>
      </c>
      <c r="B760" s="242" t="s">
        <v>952</v>
      </c>
      <c r="C760" s="242">
        <v>2</v>
      </c>
    </row>
    <row r="761" spans="1:3">
      <c r="A761" s="245" t="s">
        <v>953</v>
      </c>
      <c r="B761" s="242" t="s">
        <v>954</v>
      </c>
      <c r="C761" s="242">
        <v>3</v>
      </c>
    </row>
    <row r="762" spans="1:3">
      <c r="A762" s="245" t="s">
        <v>955</v>
      </c>
      <c r="B762" s="242" t="s">
        <v>956</v>
      </c>
      <c r="C762" s="242">
        <v>2</v>
      </c>
    </row>
    <row r="763" spans="1:3">
      <c r="A763" s="245" t="s">
        <v>957</v>
      </c>
      <c r="B763" s="242" t="s">
        <v>958</v>
      </c>
      <c r="C763" s="242">
        <v>3</v>
      </c>
    </row>
    <row r="764" spans="1:3">
      <c r="A764" s="245" t="s">
        <v>959</v>
      </c>
      <c r="B764" s="242" t="s">
        <v>960</v>
      </c>
      <c r="C764" s="242">
        <v>2</v>
      </c>
    </row>
    <row r="765" spans="1:3">
      <c r="A765" s="245" t="s">
        <v>961</v>
      </c>
      <c r="B765" s="242" t="s">
        <v>962</v>
      </c>
      <c r="C765" s="242">
        <v>2</v>
      </c>
    </row>
    <row r="766" spans="1:3">
      <c r="A766" s="245" t="s">
        <v>963</v>
      </c>
      <c r="B766" s="242" t="s">
        <v>964</v>
      </c>
      <c r="C766" s="242">
        <v>2</v>
      </c>
    </row>
    <row r="767" spans="1:3">
      <c r="A767" s="245" t="s">
        <v>965</v>
      </c>
      <c r="B767" s="242" t="s">
        <v>966</v>
      </c>
      <c r="C767" s="242">
        <v>3</v>
      </c>
    </row>
    <row r="768" spans="1:3">
      <c r="A768" s="245" t="s">
        <v>967</v>
      </c>
      <c r="B768" s="242" t="s">
        <v>968</v>
      </c>
      <c r="C768" s="242">
        <v>1</v>
      </c>
    </row>
    <row r="769" spans="1:3">
      <c r="A769" s="245" t="s">
        <v>969</v>
      </c>
      <c r="B769" s="242" t="s">
        <v>970</v>
      </c>
      <c r="C769" s="242">
        <v>2</v>
      </c>
    </row>
    <row r="770" spans="1:3">
      <c r="A770" s="245" t="s">
        <v>971</v>
      </c>
      <c r="B770" s="242" t="s">
        <v>972</v>
      </c>
      <c r="C770" s="242">
        <v>2</v>
      </c>
    </row>
    <row r="771" spans="1:3">
      <c r="A771" s="245" t="s">
        <v>973</v>
      </c>
      <c r="B771" s="242" t="s">
        <v>974</v>
      </c>
      <c r="C771" s="242">
        <v>2</v>
      </c>
    </row>
    <row r="772" spans="1:3">
      <c r="A772" s="245" t="s">
        <v>975</v>
      </c>
      <c r="B772" s="242" t="s">
        <v>976</v>
      </c>
      <c r="C772" s="242">
        <v>2</v>
      </c>
    </row>
    <row r="773" spans="1:3">
      <c r="A773" s="245" t="s">
        <v>977</v>
      </c>
      <c r="B773" s="242" t="s">
        <v>978</v>
      </c>
      <c r="C773" s="242">
        <v>3</v>
      </c>
    </row>
    <row r="774" spans="1:3">
      <c r="A774" s="245" t="s">
        <v>979</v>
      </c>
      <c r="B774" s="242" t="s">
        <v>980</v>
      </c>
      <c r="C774" s="242">
        <v>3</v>
      </c>
    </row>
    <row r="775" spans="1:3">
      <c r="A775" s="245" t="s">
        <v>2557</v>
      </c>
      <c r="B775" s="242" t="s">
        <v>2558</v>
      </c>
      <c r="C775" s="242">
        <v>1</v>
      </c>
    </row>
    <row r="776" spans="1:3">
      <c r="A776" s="245" t="s">
        <v>828</v>
      </c>
      <c r="B776" s="242" t="s">
        <v>71</v>
      </c>
      <c r="C776" s="242">
        <v>4</v>
      </c>
    </row>
    <row r="777" spans="1:3">
      <c r="A777" s="245" t="s">
        <v>829</v>
      </c>
      <c r="B777" s="242" t="s">
        <v>2559</v>
      </c>
      <c r="C777" s="242">
        <v>4</v>
      </c>
    </row>
    <row r="778" spans="1:3">
      <c r="A778" s="245" t="s">
        <v>2560</v>
      </c>
      <c r="B778" s="242" t="s">
        <v>2561</v>
      </c>
      <c r="C778" s="242">
        <v>4</v>
      </c>
    </row>
    <row r="779" spans="1:3">
      <c r="A779" s="245" t="s">
        <v>981</v>
      </c>
      <c r="B779" s="242" t="s">
        <v>982</v>
      </c>
      <c r="C779" s="242">
        <v>2</v>
      </c>
    </row>
    <row r="780" spans="1:3">
      <c r="A780" s="245" t="s">
        <v>983</v>
      </c>
      <c r="B780" s="242" t="s">
        <v>984</v>
      </c>
      <c r="C780" s="242">
        <v>2</v>
      </c>
    </row>
    <row r="781" spans="1:3">
      <c r="A781" s="245" t="s">
        <v>985</v>
      </c>
      <c r="B781" s="242" t="s">
        <v>986</v>
      </c>
      <c r="C781" s="242">
        <v>2</v>
      </c>
    </row>
    <row r="782" spans="1:3">
      <c r="A782" s="245" t="s">
        <v>987</v>
      </c>
      <c r="B782" s="242" t="s">
        <v>988</v>
      </c>
      <c r="C782" s="242">
        <v>2</v>
      </c>
    </row>
    <row r="783" spans="1:3">
      <c r="A783" s="245" t="s">
        <v>989</v>
      </c>
      <c r="B783" s="242" t="s">
        <v>990</v>
      </c>
      <c r="C783" s="242">
        <v>2</v>
      </c>
    </row>
    <row r="784" spans="1:3">
      <c r="A784" s="245" t="s">
        <v>991</v>
      </c>
      <c r="B784" s="242" t="s">
        <v>992</v>
      </c>
      <c r="C784" s="242">
        <v>1</v>
      </c>
    </row>
    <row r="785" spans="1:3">
      <c r="A785" s="245" t="s">
        <v>993</v>
      </c>
      <c r="B785" s="242" t="s">
        <v>994</v>
      </c>
      <c r="C785" s="242">
        <v>1</v>
      </c>
    </row>
    <row r="786" spans="1:3">
      <c r="A786" s="245" t="s">
        <v>995</v>
      </c>
      <c r="B786" s="242" t="s">
        <v>996</v>
      </c>
      <c r="C786" s="242">
        <v>1</v>
      </c>
    </row>
    <row r="787" spans="1:3">
      <c r="A787" s="245" t="s">
        <v>830</v>
      </c>
      <c r="B787" s="242" t="s">
        <v>2562</v>
      </c>
      <c r="C787" s="242">
        <v>4</v>
      </c>
    </row>
    <row r="788" spans="1:3">
      <c r="A788" s="245" t="s">
        <v>997</v>
      </c>
      <c r="B788" s="242" t="s">
        <v>998</v>
      </c>
      <c r="C788" s="242">
        <v>2</v>
      </c>
    </row>
    <row r="789" spans="1:3">
      <c r="A789" s="245" t="s">
        <v>999</v>
      </c>
      <c r="B789" s="242" t="s">
        <v>1000</v>
      </c>
      <c r="C789" s="242">
        <v>1</v>
      </c>
    </row>
    <row r="790" spans="1:3">
      <c r="A790" s="245" t="s">
        <v>1001</v>
      </c>
      <c r="B790" s="242" t="s">
        <v>1002</v>
      </c>
      <c r="C790" s="242">
        <v>1</v>
      </c>
    </row>
    <row r="791" spans="1:3">
      <c r="A791" s="245" t="s">
        <v>1003</v>
      </c>
      <c r="B791" s="242" t="s">
        <v>1004</v>
      </c>
      <c r="C791" s="242">
        <v>2</v>
      </c>
    </row>
    <row r="792" spans="1:3">
      <c r="A792" s="245" t="s">
        <v>1005</v>
      </c>
      <c r="B792" s="242" t="s">
        <v>72</v>
      </c>
      <c r="C792" s="242">
        <v>2</v>
      </c>
    </row>
    <row r="793" spans="1:3">
      <c r="A793" s="245" t="s">
        <v>1006</v>
      </c>
      <c r="B793" s="242" t="s">
        <v>1007</v>
      </c>
      <c r="C793" s="242">
        <v>3</v>
      </c>
    </row>
    <row r="794" spans="1:3">
      <c r="A794" s="245" t="s">
        <v>1008</v>
      </c>
      <c r="B794" s="242" t="s">
        <v>1009</v>
      </c>
      <c r="C794" s="242">
        <v>2</v>
      </c>
    </row>
    <row r="795" spans="1:3">
      <c r="A795" s="245" t="s">
        <v>1010</v>
      </c>
      <c r="B795" s="242" t="s">
        <v>1011</v>
      </c>
      <c r="C795" s="242">
        <v>3</v>
      </c>
    </row>
    <row r="796" spans="1:3">
      <c r="A796" s="245" t="s">
        <v>1012</v>
      </c>
      <c r="B796" s="242" t="s">
        <v>1013</v>
      </c>
      <c r="C796" s="242">
        <v>3</v>
      </c>
    </row>
    <row r="797" spans="1:3">
      <c r="A797" s="245" t="s">
        <v>1014</v>
      </c>
      <c r="B797" s="242" t="s">
        <v>1015</v>
      </c>
      <c r="C797" s="242">
        <v>2</v>
      </c>
    </row>
    <row r="798" spans="1:3">
      <c r="A798" s="245" t="s">
        <v>1016</v>
      </c>
      <c r="B798" s="242" t="s">
        <v>1017</v>
      </c>
      <c r="C798" s="242">
        <v>2</v>
      </c>
    </row>
    <row r="799" spans="1:3">
      <c r="A799" s="245" t="s">
        <v>1018</v>
      </c>
      <c r="B799" s="242" t="s">
        <v>1019</v>
      </c>
      <c r="C799" s="242">
        <v>3</v>
      </c>
    </row>
    <row r="800" spans="1:3">
      <c r="A800" s="245" t="s">
        <v>1020</v>
      </c>
      <c r="B800" s="242" t="s">
        <v>1021</v>
      </c>
      <c r="C800" s="242">
        <v>3</v>
      </c>
    </row>
    <row r="801" spans="1:3">
      <c r="A801" s="245" t="s">
        <v>1022</v>
      </c>
      <c r="B801" s="242" t="s">
        <v>1023</v>
      </c>
      <c r="C801" s="242">
        <v>3</v>
      </c>
    </row>
    <row r="802" spans="1:3">
      <c r="A802" s="245" t="s">
        <v>1024</v>
      </c>
      <c r="B802" s="242" t="s">
        <v>1025</v>
      </c>
      <c r="C802" s="242">
        <v>3</v>
      </c>
    </row>
    <row r="803" spans="1:3">
      <c r="A803" s="245" t="s">
        <v>1026</v>
      </c>
      <c r="B803" s="242" t="s">
        <v>1027</v>
      </c>
      <c r="C803" s="242">
        <v>1</v>
      </c>
    </row>
    <row r="804" spans="1:3">
      <c r="A804" s="245" t="s">
        <v>1028</v>
      </c>
      <c r="B804" s="242" t="s">
        <v>1029</v>
      </c>
      <c r="C804" s="242">
        <v>2</v>
      </c>
    </row>
    <row r="805" spans="1:3">
      <c r="A805" s="245" t="s">
        <v>1030</v>
      </c>
      <c r="B805" s="242" t="s">
        <v>1031</v>
      </c>
      <c r="C805" s="242">
        <v>3</v>
      </c>
    </row>
    <row r="806" spans="1:3">
      <c r="A806" s="245" t="s">
        <v>1032</v>
      </c>
      <c r="B806" s="242" t="s">
        <v>1033</v>
      </c>
      <c r="C806" s="242">
        <v>3</v>
      </c>
    </row>
    <row r="807" spans="1:3">
      <c r="A807" s="245" t="s">
        <v>831</v>
      </c>
      <c r="B807" s="242" t="s">
        <v>2563</v>
      </c>
      <c r="C807" s="242">
        <v>4</v>
      </c>
    </row>
    <row r="808" spans="1:3">
      <c r="A808" s="245" t="s">
        <v>2564</v>
      </c>
      <c r="B808" s="242" t="s">
        <v>2565</v>
      </c>
      <c r="C808" s="242">
        <v>4</v>
      </c>
    </row>
    <row r="809" spans="1:3">
      <c r="A809" s="245" t="s">
        <v>1034</v>
      </c>
      <c r="B809" s="242" t="s">
        <v>1035</v>
      </c>
      <c r="C809" s="242">
        <v>2</v>
      </c>
    </row>
    <row r="810" spans="1:3">
      <c r="A810" s="245" t="s">
        <v>1036</v>
      </c>
      <c r="B810" s="242" t="s">
        <v>2170</v>
      </c>
      <c r="C810" s="242">
        <v>3</v>
      </c>
    </row>
    <row r="811" spans="1:3">
      <c r="A811" s="245" t="s">
        <v>1037</v>
      </c>
      <c r="B811" s="242" t="s">
        <v>1038</v>
      </c>
      <c r="C811" s="242">
        <v>2</v>
      </c>
    </row>
    <row r="812" spans="1:3">
      <c r="A812" s="245" t="s">
        <v>1039</v>
      </c>
      <c r="B812" s="242" t="s">
        <v>1040</v>
      </c>
      <c r="C812" s="242">
        <v>2</v>
      </c>
    </row>
    <row r="813" spans="1:3">
      <c r="A813" s="245" t="s">
        <v>1041</v>
      </c>
      <c r="B813" s="242" t="s">
        <v>1042</v>
      </c>
      <c r="C813" s="242">
        <v>2</v>
      </c>
    </row>
    <row r="814" spans="1:3">
      <c r="A814" s="245" t="s">
        <v>1043</v>
      </c>
      <c r="B814" s="242" t="s">
        <v>1044</v>
      </c>
      <c r="C814" s="242">
        <v>2</v>
      </c>
    </row>
    <row r="815" spans="1:3">
      <c r="A815" s="245" t="s">
        <v>1045</v>
      </c>
      <c r="B815" s="242" t="s">
        <v>1046</v>
      </c>
      <c r="C815" s="242">
        <v>2</v>
      </c>
    </row>
    <row r="816" spans="1:3">
      <c r="A816" s="245" t="s">
        <v>1047</v>
      </c>
      <c r="B816" s="242" t="s">
        <v>1048</v>
      </c>
      <c r="C816" s="242">
        <v>2</v>
      </c>
    </row>
    <row r="817" spans="1:3">
      <c r="A817" s="245" t="s">
        <v>1049</v>
      </c>
      <c r="B817" s="242" t="s">
        <v>1050</v>
      </c>
      <c r="C817" s="242">
        <v>2</v>
      </c>
    </row>
    <row r="818" spans="1:3">
      <c r="A818" s="245" t="s">
        <v>1051</v>
      </c>
      <c r="B818" s="242" t="s">
        <v>1052</v>
      </c>
      <c r="C818" s="242">
        <v>2</v>
      </c>
    </row>
    <row r="819" spans="1:3">
      <c r="A819" s="245" t="s">
        <v>1053</v>
      </c>
      <c r="B819" s="242" t="s">
        <v>1054</v>
      </c>
      <c r="C819" s="242">
        <v>1</v>
      </c>
    </row>
    <row r="820" spans="1:3">
      <c r="A820" s="245" t="s">
        <v>1055</v>
      </c>
      <c r="B820" s="242" t="s">
        <v>1056</v>
      </c>
      <c r="C820" s="242">
        <v>2</v>
      </c>
    </row>
    <row r="821" spans="1:3">
      <c r="A821" s="245" t="s">
        <v>1057</v>
      </c>
      <c r="B821" s="242" t="s">
        <v>1058</v>
      </c>
      <c r="C821" s="242">
        <v>2</v>
      </c>
    </row>
    <row r="822" spans="1:3">
      <c r="A822" s="245" t="s">
        <v>1059</v>
      </c>
      <c r="B822" s="242" t="s">
        <v>1060</v>
      </c>
      <c r="C822" s="242">
        <v>2</v>
      </c>
    </row>
    <row r="823" spans="1:3">
      <c r="A823" s="245" t="s">
        <v>1061</v>
      </c>
      <c r="B823" s="242" t="s">
        <v>1062</v>
      </c>
      <c r="C823" s="242">
        <v>2</v>
      </c>
    </row>
    <row r="824" spans="1:3">
      <c r="A824" s="245" t="s">
        <v>1063</v>
      </c>
      <c r="B824" s="242" t="s">
        <v>1064</v>
      </c>
      <c r="C824" s="242">
        <v>1</v>
      </c>
    </row>
    <row r="825" spans="1:3">
      <c r="A825" s="245" t="s">
        <v>1065</v>
      </c>
      <c r="B825" s="242" t="s">
        <v>1066</v>
      </c>
      <c r="C825" s="242">
        <v>3</v>
      </c>
    </row>
    <row r="826" spans="1:3">
      <c r="A826" s="245" t="s">
        <v>1067</v>
      </c>
      <c r="B826" s="242" t="s">
        <v>1068</v>
      </c>
      <c r="C826" s="242">
        <v>1</v>
      </c>
    </row>
    <row r="827" spans="1:3">
      <c r="A827" s="245" t="s">
        <v>832</v>
      </c>
      <c r="B827" s="242" t="s">
        <v>2566</v>
      </c>
      <c r="C827" s="242">
        <v>4</v>
      </c>
    </row>
    <row r="828" spans="1:3">
      <c r="A828" s="245" t="s">
        <v>1069</v>
      </c>
      <c r="B828" s="242" t="s">
        <v>1070</v>
      </c>
      <c r="C828" s="242">
        <v>3</v>
      </c>
    </row>
    <row r="829" spans="1:3">
      <c r="A829" s="245" t="s">
        <v>1071</v>
      </c>
      <c r="B829" s="242" t="s">
        <v>1072</v>
      </c>
      <c r="C829" s="242">
        <v>1</v>
      </c>
    </row>
    <row r="830" spans="1:3">
      <c r="A830" s="245" t="s">
        <v>1073</v>
      </c>
      <c r="B830" s="242" t="s">
        <v>1074</v>
      </c>
      <c r="C830" s="242">
        <v>2</v>
      </c>
    </row>
    <row r="831" spans="1:3">
      <c r="A831" s="245" t="s">
        <v>1075</v>
      </c>
      <c r="B831" s="242" t="s">
        <v>1076</v>
      </c>
      <c r="C831" s="242">
        <v>2</v>
      </c>
    </row>
    <row r="832" spans="1:3">
      <c r="A832" s="245" t="s">
        <v>1077</v>
      </c>
      <c r="B832" s="242" t="s">
        <v>1078</v>
      </c>
      <c r="C832" s="242">
        <v>2</v>
      </c>
    </row>
    <row r="833" spans="1:3">
      <c r="A833" s="245" t="s">
        <v>1079</v>
      </c>
      <c r="B833" s="242" t="s">
        <v>1080</v>
      </c>
      <c r="C833" s="242">
        <v>2</v>
      </c>
    </row>
    <row r="834" spans="1:3">
      <c r="A834" s="245" t="s">
        <v>1081</v>
      </c>
      <c r="B834" s="242" t="s">
        <v>1082</v>
      </c>
      <c r="C834" s="242">
        <v>3</v>
      </c>
    </row>
    <row r="835" spans="1:3">
      <c r="A835" s="245" t="s">
        <v>833</v>
      </c>
      <c r="B835" s="242" t="s">
        <v>73</v>
      </c>
      <c r="C835" s="242">
        <v>4</v>
      </c>
    </row>
    <row r="836" spans="1:3">
      <c r="A836" s="245" t="s">
        <v>1083</v>
      </c>
      <c r="B836" s="242" t="s">
        <v>1084</v>
      </c>
      <c r="C836" s="242">
        <v>3</v>
      </c>
    </row>
    <row r="837" spans="1:3">
      <c r="A837" s="245" t="s">
        <v>1085</v>
      </c>
      <c r="B837" s="242" t="s">
        <v>1086</v>
      </c>
      <c r="C837" s="242">
        <v>3</v>
      </c>
    </row>
    <row r="838" spans="1:3">
      <c r="A838" s="245" t="s">
        <v>834</v>
      </c>
      <c r="B838" s="242" t="s">
        <v>2567</v>
      </c>
      <c r="C838" s="242">
        <v>4</v>
      </c>
    </row>
    <row r="839" spans="1:3">
      <c r="A839" s="245" t="s">
        <v>1087</v>
      </c>
      <c r="B839" s="242" t="s">
        <v>1088</v>
      </c>
      <c r="C839" s="242">
        <v>1</v>
      </c>
    </row>
    <row r="840" spans="1:3">
      <c r="A840" s="245" t="s">
        <v>1089</v>
      </c>
      <c r="B840" s="242" t="s">
        <v>1090</v>
      </c>
      <c r="C840" s="242">
        <v>3</v>
      </c>
    </row>
    <row r="841" spans="1:3">
      <c r="A841" s="245" t="s">
        <v>1091</v>
      </c>
      <c r="B841" s="242" t="s">
        <v>1092</v>
      </c>
      <c r="C841" s="242">
        <v>2</v>
      </c>
    </row>
    <row r="842" spans="1:3">
      <c r="A842" s="245" t="s">
        <v>1093</v>
      </c>
      <c r="B842" s="242" t="s">
        <v>1094</v>
      </c>
      <c r="C842" s="242">
        <v>2</v>
      </c>
    </row>
    <row r="843" spans="1:3">
      <c r="A843" s="245" t="s">
        <v>1095</v>
      </c>
      <c r="B843" s="242" t="s">
        <v>1096</v>
      </c>
      <c r="C843" s="242">
        <v>2</v>
      </c>
    </row>
    <row r="844" spans="1:3">
      <c r="A844" s="245" t="s">
        <v>1097</v>
      </c>
      <c r="B844" s="242" t="s">
        <v>1098</v>
      </c>
      <c r="C844" s="242">
        <v>1</v>
      </c>
    </row>
    <row r="845" spans="1:3">
      <c r="A845" s="245" t="s">
        <v>1099</v>
      </c>
      <c r="B845" s="242" t="s">
        <v>1100</v>
      </c>
      <c r="C845" s="242">
        <v>3</v>
      </c>
    </row>
    <row r="846" spans="1:3">
      <c r="A846" s="245" t="s">
        <v>1101</v>
      </c>
      <c r="B846" s="242" t="s">
        <v>1102</v>
      </c>
      <c r="C846" s="242">
        <v>2</v>
      </c>
    </row>
    <row r="847" spans="1:3">
      <c r="A847" s="245" t="s">
        <v>1103</v>
      </c>
      <c r="B847" s="242" t="s">
        <v>1104</v>
      </c>
      <c r="C847" s="242">
        <v>2</v>
      </c>
    </row>
    <row r="848" spans="1:3">
      <c r="A848" s="245" t="s">
        <v>1105</v>
      </c>
      <c r="B848" s="242" t="s">
        <v>1106</v>
      </c>
      <c r="C848" s="242">
        <v>2</v>
      </c>
    </row>
    <row r="849" spans="1:3">
      <c r="A849" s="245" t="s">
        <v>1107</v>
      </c>
      <c r="B849" s="242" t="s">
        <v>1108</v>
      </c>
      <c r="C849" s="242">
        <v>3</v>
      </c>
    </row>
    <row r="850" spans="1:3">
      <c r="A850" s="245" t="s">
        <v>1109</v>
      </c>
      <c r="B850" s="242" t="s">
        <v>1110</v>
      </c>
      <c r="C850" s="242">
        <v>3</v>
      </c>
    </row>
    <row r="851" spans="1:3">
      <c r="A851" s="245" t="s">
        <v>1111</v>
      </c>
      <c r="B851" s="242" t="s">
        <v>1112</v>
      </c>
      <c r="C851" s="242">
        <v>2</v>
      </c>
    </row>
    <row r="852" spans="1:3">
      <c r="A852" s="245" t="s">
        <v>1113</v>
      </c>
      <c r="B852" s="242" t="s">
        <v>1114</v>
      </c>
      <c r="C852" s="242">
        <v>1</v>
      </c>
    </row>
    <row r="853" spans="1:3">
      <c r="A853" s="245" t="s">
        <v>1115</v>
      </c>
      <c r="B853" s="242" t="s">
        <v>1116</v>
      </c>
      <c r="C853" s="242">
        <v>3</v>
      </c>
    </row>
    <row r="854" spans="1:3">
      <c r="A854" s="245" t="s">
        <v>1117</v>
      </c>
      <c r="B854" s="242" t="s">
        <v>1118</v>
      </c>
      <c r="C854" s="242">
        <v>1</v>
      </c>
    </row>
    <row r="855" spans="1:3">
      <c r="A855" s="245" t="s">
        <v>1119</v>
      </c>
      <c r="B855" s="242" t="s">
        <v>1120</v>
      </c>
      <c r="C855" s="242">
        <v>3</v>
      </c>
    </row>
    <row r="856" spans="1:3">
      <c r="A856" s="245" t="s">
        <v>1121</v>
      </c>
      <c r="B856" s="242" t="s">
        <v>1122</v>
      </c>
      <c r="C856" s="242">
        <v>3</v>
      </c>
    </row>
    <row r="857" spans="1:3">
      <c r="A857" s="245" t="s">
        <v>1123</v>
      </c>
      <c r="B857" s="242" t="s">
        <v>1124</v>
      </c>
      <c r="C857" s="242">
        <v>2</v>
      </c>
    </row>
    <row r="858" spans="1:3">
      <c r="A858" s="245" t="s">
        <v>2568</v>
      </c>
      <c r="B858" s="242" t="s">
        <v>2569</v>
      </c>
      <c r="C858" s="242">
        <v>5</v>
      </c>
    </row>
    <row r="859" spans="1:3">
      <c r="A859" s="245" t="s">
        <v>1125</v>
      </c>
      <c r="B859" s="242" t="s">
        <v>1126</v>
      </c>
      <c r="C859" s="242">
        <v>2</v>
      </c>
    </row>
    <row r="860" spans="1:3">
      <c r="A860" s="245" t="s">
        <v>1127</v>
      </c>
      <c r="B860" s="242" t="s">
        <v>1128</v>
      </c>
      <c r="C860" s="242">
        <v>3</v>
      </c>
    </row>
    <row r="861" spans="1:3">
      <c r="A861" s="245" t="s">
        <v>1129</v>
      </c>
      <c r="B861" s="242" t="s">
        <v>1130</v>
      </c>
      <c r="C861" s="242">
        <v>2</v>
      </c>
    </row>
    <row r="862" spans="1:3">
      <c r="A862" s="245" t="s">
        <v>1131</v>
      </c>
      <c r="B862" s="242" t="s">
        <v>1132</v>
      </c>
      <c r="C862" s="242">
        <v>2</v>
      </c>
    </row>
    <row r="863" spans="1:3">
      <c r="A863" s="245" t="s">
        <v>1133</v>
      </c>
      <c r="B863" s="242" t="s">
        <v>1134</v>
      </c>
      <c r="C863" s="242">
        <v>1</v>
      </c>
    </row>
    <row r="864" spans="1:3">
      <c r="A864" s="245" t="s">
        <v>1135</v>
      </c>
      <c r="B864" s="242" t="s">
        <v>1136</v>
      </c>
      <c r="C864" s="242">
        <v>2</v>
      </c>
    </row>
    <row r="865" spans="1:3">
      <c r="A865" s="245" t="s">
        <v>1137</v>
      </c>
      <c r="B865" s="242" t="s">
        <v>1138</v>
      </c>
      <c r="C865" s="242">
        <v>2</v>
      </c>
    </row>
    <row r="866" spans="1:3">
      <c r="A866" s="245" t="s">
        <v>1139</v>
      </c>
      <c r="B866" s="242" t="s">
        <v>2570</v>
      </c>
      <c r="C866" s="242">
        <v>2</v>
      </c>
    </row>
    <row r="867" spans="1:3">
      <c r="A867" s="245" t="s">
        <v>1140</v>
      </c>
      <c r="B867" s="242" t="s">
        <v>1141</v>
      </c>
      <c r="C867" s="242">
        <v>3</v>
      </c>
    </row>
    <row r="868" spans="1:3">
      <c r="A868" s="245" t="s">
        <v>1142</v>
      </c>
      <c r="B868" s="242" t="s">
        <v>74</v>
      </c>
      <c r="C868" s="242">
        <v>2</v>
      </c>
    </row>
    <row r="869" spans="1:3">
      <c r="A869" s="245" t="s">
        <v>1143</v>
      </c>
      <c r="B869" s="242" t="s">
        <v>1144</v>
      </c>
      <c r="C869" s="242">
        <v>3</v>
      </c>
    </row>
    <row r="870" spans="1:3">
      <c r="A870" s="245" t="s">
        <v>2571</v>
      </c>
      <c r="B870" s="242" t="s">
        <v>2572</v>
      </c>
      <c r="C870" s="242">
        <v>4</v>
      </c>
    </row>
    <row r="871" spans="1:3">
      <c r="A871" s="245" t="s">
        <v>1145</v>
      </c>
      <c r="B871" s="242" t="s">
        <v>1146</v>
      </c>
      <c r="C871" s="242">
        <v>3</v>
      </c>
    </row>
    <row r="872" spans="1:3">
      <c r="A872" s="245" t="s">
        <v>1147</v>
      </c>
      <c r="B872" s="242" t="s">
        <v>1148</v>
      </c>
      <c r="C872" s="242">
        <v>2</v>
      </c>
    </row>
    <row r="873" spans="1:3">
      <c r="A873" s="245" t="s">
        <v>1149</v>
      </c>
      <c r="B873" s="242" t="s">
        <v>1150</v>
      </c>
      <c r="C873" s="242">
        <v>1</v>
      </c>
    </row>
    <row r="874" spans="1:3">
      <c r="A874" s="245" t="s">
        <v>1151</v>
      </c>
      <c r="B874" s="242" t="s">
        <v>1152</v>
      </c>
      <c r="C874" s="242">
        <v>2</v>
      </c>
    </row>
    <row r="875" spans="1:3">
      <c r="A875" s="245" t="s">
        <v>1153</v>
      </c>
      <c r="B875" s="242" t="s">
        <v>1154</v>
      </c>
      <c r="C875" s="242">
        <v>2</v>
      </c>
    </row>
    <row r="876" spans="1:3">
      <c r="A876" s="245" t="s">
        <v>1155</v>
      </c>
      <c r="B876" s="242" t="s">
        <v>1156</v>
      </c>
      <c r="C876" s="242">
        <v>1</v>
      </c>
    </row>
    <row r="877" spans="1:3">
      <c r="A877" s="245" t="s">
        <v>1157</v>
      </c>
      <c r="B877" s="242" t="s">
        <v>1158</v>
      </c>
      <c r="C877" s="242">
        <v>2</v>
      </c>
    </row>
    <row r="878" spans="1:3">
      <c r="A878" s="245" t="s">
        <v>1159</v>
      </c>
      <c r="B878" s="242" t="s">
        <v>1160</v>
      </c>
      <c r="C878" s="242">
        <v>2</v>
      </c>
    </row>
    <row r="879" spans="1:3">
      <c r="A879" s="245" t="s">
        <v>1161</v>
      </c>
      <c r="B879" s="242" t="s">
        <v>1162</v>
      </c>
      <c r="C879" s="242">
        <v>2</v>
      </c>
    </row>
    <row r="880" spans="1:3">
      <c r="A880" s="245" t="s">
        <v>1163</v>
      </c>
      <c r="B880" s="242" t="s">
        <v>1164</v>
      </c>
      <c r="C880" s="242">
        <v>2</v>
      </c>
    </row>
    <row r="881" spans="1:3">
      <c r="A881" s="245" t="s">
        <v>1165</v>
      </c>
      <c r="B881" s="242" t="s">
        <v>2307</v>
      </c>
      <c r="C881" s="242">
        <v>2</v>
      </c>
    </row>
    <row r="882" spans="1:3">
      <c r="A882" s="245" t="s">
        <v>1166</v>
      </c>
      <c r="B882" s="242" t="s">
        <v>1167</v>
      </c>
      <c r="C882" s="242">
        <v>2</v>
      </c>
    </row>
    <row r="883" spans="1:3">
      <c r="A883" s="245" t="s">
        <v>1168</v>
      </c>
      <c r="B883" s="242" t="s">
        <v>1169</v>
      </c>
      <c r="C883" s="242">
        <v>3</v>
      </c>
    </row>
    <row r="884" spans="1:3">
      <c r="A884" s="245" t="s">
        <v>1170</v>
      </c>
      <c r="B884" s="242" t="s">
        <v>1171</v>
      </c>
      <c r="C884" s="242">
        <v>3</v>
      </c>
    </row>
    <row r="885" spans="1:3">
      <c r="A885" s="245" t="s">
        <v>1172</v>
      </c>
      <c r="B885" s="242" t="s">
        <v>1173</v>
      </c>
      <c r="C885" s="242">
        <v>1</v>
      </c>
    </row>
    <row r="886" spans="1:3">
      <c r="A886" s="245" t="s">
        <v>1174</v>
      </c>
      <c r="B886" s="242" t="s">
        <v>1175</v>
      </c>
      <c r="C886" s="242">
        <v>3</v>
      </c>
    </row>
    <row r="887" spans="1:3">
      <c r="A887" s="245" t="s">
        <v>1176</v>
      </c>
      <c r="B887" s="242" t="s">
        <v>1177</v>
      </c>
      <c r="C887" s="242">
        <v>2</v>
      </c>
    </row>
    <row r="888" spans="1:3">
      <c r="A888" s="245" t="s">
        <v>1178</v>
      </c>
      <c r="B888" s="242" t="s">
        <v>1179</v>
      </c>
      <c r="C888" s="242">
        <v>3</v>
      </c>
    </row>
    <row r="889" spans="1:3">
      <c r="A889" s="245" t="s">
        <v>1180</v>
      </c>
      <c r="B889" s="242" t="s">
        <v>2573</v>
      </c>
      <c r="C889" s="242">
        <v>1</v>
      </c>
    </row>
    <row r="890" spans="1:3">
      <c r="A890" s="245" t="s">
        <v>1181</v>
      </c>
      <c r="B890" s="242" t="s">
        <v>1182</v>
      </c>
      <c r="C890" s="242">
        <v>2</v>
      </c>
    </row>
    <row r="891" spans="1:3">
      <c r="A891" s="245" t="s">
        <v>1183</v>
      </c>
      <c r="B891" s="242" t="s">
        <v>75</v>
      </c>
      <c r="C891" s="242">
        <v>3</v>
      </c>
    </row>
    <row r="892" spans="1:3">
      <c r="A892" s="245" t="s">
        <v>1184</v>
      </c>
      <c r="B892" s="242" t="s">
        <v>1186</v>
      </c>
      <c r="C892" s="242">
        <v>3</v>
      </c>
    </row>
    <row r="893" spans="1:3">
      <c r="A893" s="245" t="s">
        <v>835</v>
      </c>
      <c r="B893" s="242" t="s">
        <v>2574</v>
      </c>
      <c r="C893" s="242">
        <v>4</v>
      </c>
    </row>
    <row r="894" spans="1:3">
      <c r="A894" s="245" t="s">
        <v>836</v>
      </c>
      <c r="B894" s="242" t="s">
        <v>2575</v>
      </c>
      <c r="C894" s="242">
        <v>4</v>
      </c>
    </row>
    <row r="895" spans="1:3">
      <c r="A895" s="245" t="s">
        <v>2576</v>
      </c>
      <c r="B895" s="242" t="s">
        <v>2577</v>
      </c>
      <c r="C895" s="242">
        <v>4</v>
      </c>
    </row>
    <row r="896" spans="1:3">
      <c r="A896" s="245" t="s">
        <v>1187</v>
      </c>
      <c r="B896" s="242" t="s">
        <v>1188</v>
      </c>
      <c r="C896" s="242">
        <v>2</v>
      </c>
    </row>
    <row r="897" spans="1:3">
      <c r="A897" s="245" t="s">
        <v>1189</v>
      </c>
      <c r="B897" s="242" t="s">
        <v>76</v>
      </c>
      <c r="C897" s="242">
        <v>2</v>
      </c>
    </row>
    <row r="898" spans="1:3">
      <c r="A898" s="245" t="s">
        <v>1190</v>
      </c>
      <c r="B898" s="242" t="s">
        <v>1191</v>
      </c>
      <c r="C898" s="242">
        <v>2</v>
      </c>
    </row>
    <row r="899" spans="1:3">
      <c r="A899" s="245" t="s">
        <v>1192</v>
      </c>
      <c r="B899" s="242" t="s">
        <v>1193</v>
      </c>
      <c r="C899" s="242">
        <v>2</v>
      </c>
    </row>
    <row r="900" spans="1:3">
      <c r="A900" s="245" t="s">
        <v>1194</v>
      </c>
      <c r="B900" s="242" t="s">
        <v>1195</v>
      </c>
      <c r="C900" s="242">
        <v>2</v>
      </c>
    </row>
    <row r="901" spans="1:3">
      <c r="A901" s="245" t="s">
        <v>1196</v>
      </c>
      <c r="B901" s="242" t="s">
        <v>1197</v>
      </c>
      <c r="C901" s="242">
        <v>2</v>
      </c>
    </row>
    <row r="902" spans="1:3">
      <c r="A902" s="245" t="s">
        <v>1198</v>
      </c>
      <c r="B902" s="242" t="s">
        <v>1199</v>
      </c>
      <c r="C902" s="242">
        <v>3</v>
      </c>
    </row>
    <row r="903" spans="1:3">
      <c r="A903" s="245" t="s">
        <v>1200</v>
      </c>
      <c r="B903" s="242" t="s">
        <v>1201</v>
      </c>
      <c r="C903" s="242">
        <v>1</v>
      </c>
    </row>
    <row r="904" spans="1:3">
      <c r="A904" s="245" t="s">
        <v>1202</v>
      </c>
      <c r="B904" s="242" t="s">
        <v>1203</v>
      </c>
      <c r="C904" s="242">
        <v>3</v>
      </c>
    </row>
    <row r="905" spans="1:3">
      <c r="A905" s="245" t="s">
        <v>1204</v>
      </c>
      <c r="B905" s="242" t="s">
        <v>1205</v>
      </c>
      <c r="C905" s="242">
        <v>3</v>
      </c>
    </row>
    <row r="906" spans="1:3">
      <c r="A906" s="245" t="s">
        <v>1206</v>
      </c>
      <c r="B906" s="242" t="s">
        <v>1207</v>
      </c>
      <c r="C906" s="242">
        <v>3</v>
      </c>
    </row>
    <row r="907" spans="1:3">
      <c r="A907" s="245" t="s">
        <v>1208</v>
      </c>
      <c r="B907" s="242" t="s">
        <v>1209</v>
      </c>
      <c r="C907" s="242">
        <v>2</v>
      </c>
    </row>
    <row r="908" spans="1:3">
      <c r="A908" s="245" t="s">
        <v>837</v>
      </c>
      <c r="B908" s="242" t="s">
        <v>2578</v>
      </c>
      <c r="C908" s="242">
        <v>4</v>
      </c>
    </row>
    <row r="909" spans="1:3">
      <c r="A909" s="245" t="s">
        <v>1210</v>
      </c>
      <c r="B909" s="242" t="s">
        <v>1211</v>
      </c>
      <c r="C909" s="242">
        <v>2</v>
      </c>
    </row>
    <row r="910" spans="1:3">
      <c r="A910" s="245" t="s">
        <v>838</v>
      </c>
      <c r="B910" s="242" t="s">
        <v>77</v>
      </c>
      <c r="C910" s="242">
        <v>1</v>
      </c>
    </row>
    <row r="911" spans="1:3">
      <c r="A911" s="245" t="s">
        <v>1212</v>
      </c>
      <c r="B911" s="242" t="s">
        <v>1213</v>
      </c>
      <c r="C911" s="242">
        <v>3</v>
      </c>
    </row>
    <row r="912" spans="1:3">
      <c r="A912" s="245" t="s">
        <v>1214</v>
      </c>
      <c r="B912" s="242" t="s">
        <v>1215</v>
      </c>
      <c r="C912" s="242">
        <v>2</v>
      </c>
    </row>
    <row r="913" spans="1:3">
      <c r="A913" s="245" t="s">
        <v>1216</v>
      </c>
      <c r="B913" s="242" t="s">
        <v>1217</v>
      </c>
      <c r="C913" s="242">
        <v>2</v>
      </c>
    </row>
    <row r="914" spans="1:3">
      <c r="A914" s="245" t="s">
        <v>1218</v>
      </c>
      <c r="B914" s="242" t="s">
        <v>1219</v>
      </c>
      <c r="C914" s="242">
        <v>2</v>
      </c>
    </row>
    <row r="915" spans="1:3">
      <c r="A915" s="245" t="s">
        <v>1220</v>
      </c>
      <c r="B915" s="242" t="s">
        <v>1221</v>
      </c>
      <c r="C915" s="242">
        <v>1</v>
      </c>
    </row>
    <row r="916" spans="1:3">
      <c r="A916" s="245" t="s">
        <v>1222</v>
      </c>
      <c r="B916" s="242" t="s">
        <v>78</v>
      </c>
      <c r="C916" s="242">
        <v>3</v>
      </c>
    </row>
    <row r="917" spans="1:3">
      <c r="A917" s="245" t="s">
        <v>1223</v>
      </c>
      <c r="B917" s="242" t="s">
        <v>1224</v>
      </c>
      <c r="C917" s="242">
        <v>2</v>
      </c>
    </row>
    <row r="918" spans="1:3">
      <c r="A918" s="245" t="s">
        <v>1225</v>
      </c>
      <c r="B918" s="242" t="s">
        <v>1226</v>
      </c>
      <c r="C918" s="242">
        <v>2</v>
      </c>
    </row>
    <row r="919" spans="1:3">
      <c r="A919" s="245" t="s">
        <v>839</v>
      </c>
      <c r="B919" s="242" t="s">
        <v>79</v>
      </c>
      <c r="C919" s="242">
        <v>4</v>
      </c>
    </row>
    <row r="920" spans="1:3">
      <c r="A920" s="245" t="s">
        <v>1227</v>
      </c>
      <c r="B920" s="242" t="s">
        <v>1228</v>
      </c>
      <c r="C920" s="242">
        <v>3</v>
      </c>
    </row>
    <row r="921" spans="1:3">
      <c r="A921" s="245" t="s">
        <v>1229</v>
      </c>
      <c r="B921" s="242" t="s">
        <v>1230</v>
      </c>
      <c r="C921" s="242">
        <v>3</v>
      </c>
    </row>
    <row r="922" spans="1:3">
      <c r="A922" s="245" t="s">
        <v>1231</v>
      </c>
      <c r="B922" s="242" t="s">
        <v>1232</v>
      </c>
      <c r="C922" s="242">
        <v>2</v>
      </c>
    </row>
    <row r="923" spans="1:3">
      <c r="A923" s="245" t="s">
        <v>1233</v>
      </c>
      <c r="B923" s="242" t="s">
        <v>1234</v>
      </c>
      <c r="C923" s="242">
        <v>3</v>
      </c>
    </row>
    <row r="924" spans="1:3">
      <c r="A924" s="245" t="s">
        <v>1235</v>
      </c>
      <c r="B924" s="242" t="s">
        <v>1236</v>
      </c>
      <c r="C924" s="242">
        <v>2</v>
      </c>
    </row>
    <row r="925" spans="1:3">
      <c r="A925" s="245" t="s">
        <v>1237</v>
      </c>
      <c r="B925" s="242" t="s">
        <v>1238</v>
      </c>
      <c r="C925" s="242">
        <v>3</v>
      </c>
    </row>
    <row r="926" spans="1:3">
      <c r="A926" s="245" t="s">
        <v>840</v>
      </c>
      <c r="B926" s="242" t="s">
        <v>80</v>
      </c>
      <c r="C926" s="242">
        <v>4</v>
      </c>
    </row>
    <row r="927" spans="1:3">
      <c r="A927" s="245" t="s">
        <v>1239</v>
      </c>
      <c r="B927" s="242" t="s">
        <v>1240</v>
      </c>
      <c r="C927" s="242">
        <v>3</v>
      </c>
    </row>
    <row r="928" spans="1:3">
      <c r="A928" s="245" t="s">
        <v>1241</v>
      </c>
      <c r="B928" s="242" t="s">
        <v>1242</v>
      </c>
      <c r="C928" s="242">
        <v>3</v>
      </c>
    </row>
    <row r="929" spans="1:3">
      <c r="A929" s="245" t="s">
        <v>1243</v>
      </c>
      <c r="B929" s="242" t="s">
        <v>1244</v>
      </c>
      <c r="C929" s="242">
        <v>1</v>
      </c>
    </row>
    <row r="930" spans="1:3">
      <c r="A930" s="245" t="s">
        <v>841</v>
      </c>
      <c r="B930" s="242" t="s">
        <v>81</v>
      </c>
      <c r="C930" s="242">
        <v>4</v>
      </c>
    </row>
    <row r="931" spans="1:3">
      <c r="A931" s="245" t="s">
        <v>1245</v>
      </c>
      <c r="B931" s="242" t="s">
        <v>1246</v>
      </c>
      <c r="C931" s="242">
        <v>2</v>
      </c>
    </row>
    <row r="932" spans="1:3">
      <c r="A932" s="245" t="s">
        <v>1247</v>
      </c>
      <c r="B932" s="242" t="s">
        <v>1248</v>
      </c>
      <c r="C932" s="242">
        <v>2</v>
      </c>
    </row>
    <row r="933" spans="1:3">
      <c r="A933" s="245" t="s">
        <v>1249</v>
      </c>
      <c r="B933" s="242" t="s">
        <v>1250</v>
      </c>
      <c r="C933" s="242">
        <v>3</v>
      </c>
    </row>
    <row r="934" spans="1:3">
      <c r="A934" s="245" t="s">
        <v>1251</v>
      </c>
      <c r="B934" s="242" t="s">
        <v>1252</v>
      </c>
      <c r="C934" s="242">
        <v>2</v>
      </c>
    </row>
    <row r="935" spans="1:3">
      <c r="A935" s="245" t="s">
        <v>1253</v>
      </c>
      <c r="B935" s="242" t="s">
        <v>1254</v>
      </c>
      <c r="C935" s="242">
        <v>2</v>
      </c>
    </row>
    <row r="936" spans="1:3">
      <c r="A936" s="245" t="s">
        <v>1255</v>
      </c>
      <c r="B936" s="242" t="s">
        <v>1256</v>
      </c>
      <c r="C936" s="242">
        <v>2</v>
      </c>
    </row>
    <row r="937" spans="1:3">
      <c r="A937" s="245" t="s">
        <v>1257</v>
      </c>
      <c r="B937" s="242" t="s">
        <v>1258</v>
      </c>
      <c r="C937" s="242">
        <v>2</v>
      </c>
    </row>
    <row r="938" spans="1:3">
      <c r="A938" s="245" t="s">
        <v>1259</v>
      </c>
      <c r="B938" s="242" t="s">
        <v>1260</v>
      </c>
      <c r="C938" s="242">
        <v>3</v>
      </c>
    </row>
    <row r="939" spans="1:3">
      <c r="A939" s="245" t="s">
        <v>1261</v>
      </c>
      <c r="B939" s="242" t="s">
        <v>1262</v>
      </c>
      <c r="C939" s="242">
        <v>1</v>
      </c>
    </row>
    <row r="940" spans="1:3">
      <c r="A940" s="245" t="s">
        <v>1263</v>
      </c>
      <c r="B940" s="242" t="s">
        <v>1264</v>
      </c>
      <c r="C940" s="242">
        <v>2</v>
      </c>
    </row>
    <row r="941" spans="1:3">
      <c r="A941" s="245" t="s">
        <v>1265</v>
      </c>
      <c r="B941" s="242" t="s">
        <v>1266</v>
      </c>
      <c r="C941" s="242">
        <v>2</v>
      </c>
    </row>
    <row r="942" spans="1:3">
      <c r="A942" s="245" t="s">
        <v>1267</v>
      </c>
      <c r="B942" s="242" t="s">
        <v>1268</v>
      </c>
      <c r="C942" s="242">
        <v>2</v>
      </c>
    </row>
    <row r="943" spans="1:3">
      <c r="A943" s="245" t="s">
        <v>1269</v>
      </c>
      <c r="B943" s="242" t="s">
        <v>1270</v>
      </c>
      <c r="C943" s="242">
        <v>3</v>
      </c>
    </row>
    <row r="944" spans="1:3">
      <c r="A944" s="245" t="s">
        <v>1271</v>
      </c>
      <c r="B944" s="242" t="s">
        <v>82</v>
      </c>
      <c r="C944" s="242">
        <v>3</v>
      </c>
    </row>
    <row r="945" spans="1:3">
      <c r="A945" s="245" t="s">
        <v>1272</v>
      </c>
      <c r="B945" s="242" t="s">
        <v>2579</v>
      </c>
      <c r="C945" s="242">
        <v>3</v>
      </c>
    </row>
    <row r="946" spans="1:3">
      <c r="A946" s="245" t="s">
        <v>1273</v>
      </c>
      <c r="B946" s="242" t="s">
        <v>1274</v>
      </c>
      <c r="C946" s="242">
        <v>2</v>
      </c>
    </row>
    <row r="947" spans="1:3">
      <c r="A947" s="245" t="s">
        <v>1275</v>
      </c>
      <c r="B947" s="242" t="s">
        <v>1276</v>
      </c>
      <c r="C947" s="242">
        <v>3</v>
      </c>
    </row>
    <row r="948" spans="1:3">
      <c r="A948" s="245" t="s">
        <v>1277</v>
      </c>
      <c r="B948" s="242" t="s">
        <v>1278</v>
      </c>
      <c r="C948" s="242">
        <v>2</v>
      </c>
    </row>
    <row r="949" spans="1:3">
      <c r="A949" s="245" t="s">
        <v>1279</v>
      </c>
      <c r="B949" s="242" t="s">
        <v>1280</v>
      </c>
      <c r="C949" s="242">
        <v>2</v>
      </c>
    </row>
    <row r="950" spans="1:3">
      <c r="A950" s="245" t="s">
        <v>1281</v>
      </c>
      <c r="B950" s="242" t="s">
        <v>1282</v>
      </c>
      <c r="C950" s="242">
        <v>2</v>
      </c>
    </row>
    <row r="951" spans="1:3">
      <c r="A951" s="245" t="s">
        <v>1285</v>
      </c>
      <c r="B951" s="242" t="s">
        <v>1286</v>
      </c>
      <c r="C951" s="242">
        <v>2</v>
      </c>
    </row>
    <row r="952" spans="1:3">
      <c r="A952" s="245" t="s">
        <v>1287</v>
      </c>
      <c r="B952" s="242" t="s">
        <v>1288</v>
      </c>
      <c r="C952" s="242">
        <v>1</v>
      </c>
    </row>
    <row r="953" spans="1:3">
      <c r="A953" s="245" t="s">
        <v>1289</v>
      </c>
      <c r="B953" s="242" t="s">
        <v>1290</v>
      </c>
      <c r="C953" s="242">
        <v>1</v>
      </c>
    </row>
    <row r="954" spans="1:3">
      <c r="A954" s="245" t="s">
        <v>1291</v>
      </c>
      <c r="B954" s="242" t="s">
        <v>2293</v>
      </c>
      <c r="C954" s="242">
        <v>3</v>
      </c>
    </row>
    <row r="955" spans="1:3">
      <c r="A955" s="245" t="s">
        <v>1292</v>
      </c>
      <c r="B955" s="242" t="s">
        <v>1293</v>
      </c>
      <c r="C955" s="242">
        <v>3</v>
      </c>
    </row>
    <row r="956" spans="1:3">
      <c r="A956" s="245" t="s">
        <v>842</v>
      </c>
      <c r="B956" s="242" t="s">
        <v>2580</v>
      </c>
      <c r="C956" s="242">
        <v>4</v>
      </c>
    </row>
    <row r="957" spans="1:3">
      <c r="A957" s="245" t="s">
        <v>1294</v>
      </c>
      <c r="B957" s="242" t="s">
        <v>1295</v>
      </c>
      <c r="C957" s="242">
        <v>3</v>
      </c>
    </row>
    <row r="958" spans="1:3">
      <c r="A958" s="245" t="s">
        <v>1296</v>
      </c>
      <c r="B958" s="242" t="s">
        <v>1297</v>
      </c>
      <c r="C958" s="242">
        <v>1</v>
      </c>
    </row>
    <row r="959" spans="1:3">
      <c r="A959" s="245" t="s">
        <v>1298</v>
      </c>
      <c r="B959" s="242" t="s">
        <v>1299</v>
      </c>
      <c r="C959" s="242">
        <v>2</v>
      </c>
    </row>
    <row r="960" spans="1:3">
      <c r="A960" s="245" t="s">
        <v>1300</v>
      </c>
      <c r="B960" s="242" t="s">
        <v>83</v>
      </c>
      <c r="C960" s="242">
        <v>2</v>
      </c>
    </row>
    <row r="961" spans="1:3">
      <c r="A961" s="245" t="s">
        <v>1301</v>
      </c>
      <c r="B961" s="242" t="s">
        <v>1302</v>
      </c>
      <c r="C961" s="242">
        <v>3</v>
      </c>
    </row>
    <row r="962" spans="1:3">
      <c r="A962" s="245" t="s">
        <v>843</v>
      </c>
      <c r="B962" s="242" t="s">
        <v>84</v>
      </c>
      <c r="C962" s="242">
        <v>4</v>
      </c>
    </row>
    <row r="963" spans="1:3">
      <c r="A963" s="245" t="s">
        <v>1303</v>
      </c>
      <c r="B963" s="242" t="s">
        <v>1304</v>
      </c>
      <c r="C963" s="242">
        <v>3</v>
      </c>
    </row>
    <row r="964" spans="1:3">
      <c r="A964" s="245" t="s">
        <v>1305</v>
      </c>
      <c r="B964" s="242" t="s">
        <v>1306</v>
      </c>
      <c r="C964" s="242">
        <v>1</v>
      </c>
    </row>
    <row r="965" spans="1:3">
      <c r="A965" s="245" t="s">
        <v>1307</v>
      </c>
      <c r="B965" s="242" t="s">
        <v>1308</v>
      </c>
      <c r="C965" s="242">
        <v>1</v>
      </c>
    </row>
    <row r="966" spans="1:3">
      <c r="A966" s="245" t="s">
        <v>1309</v>
      </c>
      <c r="B966" s="242" t="s">
        <v>1310</v>
      </c>
      <c r="C966" s="242">
        <v>2</v>
      </c>
    </row>
    <row r="967" spans="1:3">
      <c r="A967" s="245" t="s">
        <v>1311</v>
      </c>
      <c r="B967" s="242" t="s">
        <v>1312</v>
      </c>
      <c r="C967" s="242">
        <v>1</v>
      </c>
    </row>
    <row r="968" spans="1:3">
      <c r="A968" s="245" t="s">
        <v>1313</v>
      </c>
      <c r="B968" s="242" t="s">
        <v>1314</v>
      </c>
      <c r="C968" s="242">
        <v>3</v>
      </c>
    </row>
    <row r="969" spans="1:3">
      <c r="A969" s="245" t="s">
        <v>1315</v>
      </c>
      <c r="B969" s="242" t="s">
        <v>1316</v>
      </c>
      <c r="C969" s="242">
        <v>3</v>
      </c>
    </row>
    <row r="970" spans="1:3">
      <c r="A970" s="245" t="s">
        <v>1317</v>
      </c>
      <c r="B970" s="242" t="s">
        <v>1318</v>
      </c>
      <c r="C970" s="242">
        <v>3</v>
      </c>
    </row>
    <row r="971" spans="1:3">
      <c r="A971" s="245" t="s">
        <v>1319</v>
      </c>
      <c r="B971" s="242" t="s">
        <v>1320</v>
      </c>
      <c r="C971" s="242">
        <v>3</v>
      </c>
    </row>
    <row r="972" spans="1:3">
      <c r="A972" s="245" t="s">
        <v>1321</v>
      </c>
      <c r="B972" s="242" t="s">
        <v>1322</v>
      </c>
      <c r="C972" s="242">
        <v>2</v>
      </c>
    </row>
    <row r="973" spans="1:3">
      <c r="A973" s="245" t="s">
        <v>1323</v>
      </c>
      <c r="B973" s="242" t="s">
        <v>1324</v>
      </c>
      <c r="C973" s="242">
        <v>3</v>
      </c>
    </row>
    <row r="974" spans="1:3">
      <c r="A974" s="245" t="s">
        <v>1325</v>
      </c>
      <c r="B974" s="242" t="s">
        <v>1326</v>
      </c>
      <c r="C974" s="242">
        <v>2</v>
      </c>
    </row>
    <row r="975" spans="1:3">
      <c r="A975" s="245" t="s">
        <v>1327</v>
      </c>
      <c r="B975" s="242" t="s">
        <v>1328</v>
      </c>
      <c r="C975" s="242">
        <v>3</v>
      </c>
    </row>
    <row r="976" spans="1:3">
      <c r="A976" s="245" t="s">
        <v>1329</v>
      </c>
      <c r="B976" s="242" t="s">
        <v>1330</v>
      </c>
      <c r="C976" s="242">
        <v>3</v>
      </c>
    </row>
    <row r="977" spans="1:3">
      <c r="A977" s="245" t="s">
        <v>1331</v>
      </c>
      <c r="B977" s="242" t="s">
        <v>1332</v>
      </c>
      <c r="C977" s="242">
        <v>3</v>
      </c>
    </row>
    <row r="978" spans="1:3">
      <c r="A978" s="245" t="s">
        <v>1333</v>
      </c>
      <c r="B978" s="242" t="s">
        <v>1334</v>
      </c>
      <c r="C978" s="242">
        <v>1</v>
      </c>
    </row>
    <row r="979" spans="1:3">
      <c r="A979" s="245" t="s">
        <v>1335</v>
      </c>
      <c r="B979" s="242" t="s">
        <v>1336</v>
      </c>
      <c r="C979" s="242">
        <v>3</v>
      </c>
    </row>
    <row r="980" spans="1:3">
      <c r="A980" s="245" t="s">
        <v>1337</v>
      </c>
      <c r="B980" s="242" t="s">
        <v>1338</v>
      </c>
      <c r="C980" s="242">
        <v>2</v>
      </c>
    </row>
    <row r="981" spans="1:3">
      <c r="A981" s="245" t="s">
        <v>1339</v>
      </c>
      <c r="B981" s="242" t="s">
        <v>1340</v>
      </c>
      <c r="C981" s="242">
        <v>2</v>
      </c>
    </row>
    <row r="982" spans="1:3">
      <c r="A982" s="245" t="s">
        <v>1341</v>
      </c>
      <c r="B982" s="242" t="s">
        <v>1342</v>
      </c>
      <c r="C982" s="242">
        <v>1</v>
      </c>
    </row>
    <row r="983" spans="1:3">
      <c r="A983" s="245" t="s">
        <v>1343</v>
      </c>
      <c r="B983" s="242" t="s">
        <v>1344</v>
      </c>
      <c r="C983" s="242">
        <v>2</v>
      </c>
    </row>
    <row r="984" spans="1:3">
      <c r="A984" s="245" t="s">
        <v>1345</v>
      </c>
      <c r="B984" s="242" t="s">
        <v>1346</v>
      </c>
      <c r="C984" s="242">
        <v>1</v>
      </c>
    </row>
    <row r="985" spans="1:3">
      <c r="A985" s="245" t="s">
        <v>1347</v>
      </c>
      <c r="B985" s="242" t="s">
        <v>1348</v>
      </c>
      <c r="C985" s="242">
        <v>2</v>
      </c>
    </row>
    <row r="986" spans="1:3">
      <c r="A986" s="245" t="s">
        <v>1349</v>
      </c>
      <c r="B986" s="242" t="s">
        <v>1350</v>
      </c>
      <c r="C986" s="242">
        <v>3</v>
      </c>
    </row>
    <row r="987" spans="1:3">
      <c r="A987" s="245" t="s">
        <v>1351</v>
      </c>
      <c r="B987" s="242" t="s">
        <v>1352</v>
      </c>
      <c r="C987" s="242">
        <v>1</v>
      </c>
    </row>
    <row r="988" spans="1:3">
      <c r="A988" s="245" t="s">
        <v>1353</v>
      </c>
      <c r="B988" s="242" t="s">
        <v>1354</v>
      </c>
      <c r="C988" s="242">
        <v>1</v>
      </c>
    </row>
    <row r="989" spans="1:3">
      <c r="A989" s="245" t="s">
        <v>1355</v>
      </c>
      <c r="B989" s="242" t="s">
        <v>1356</v>
      </c>
      <c r="C989" s="242">
        <v>1</v>
      </c>
    </row>
    <row r="990" spans="1:3">
      <c r="A990" s="245" t="s">
        <v>1357</v>
      </c>
      <c r="B990" s="242" t="s">
        <v>1358</v>
      </c>
      <c r="C990" s="242">
        <v>2</v>
      </c>
    </row>
    <row r="991" spans="1:3">
      <c r="A991" s="245" t="s">
        <v>1359</v>
      </c>
      <c r="B991" s="242" t="s">
        <v>1360</v>
      </c>
      <c r="C991" s="242">
        <v>1</v>
      </c>
    </row>
    <row r="992" spans="1:3">
      <c r="A992" s="245" t="s">
        <v>1361</v>
      </c>
      <c r="B992" s="242" t="s">
        <v>2581</v>
      </c>
      <c r="C992" s="242">
        <v>2</v>
      </c>
    </row>
    <row r="993" spans="1:3">
      <c r="A993" s="245" t="s">
        <v>1362</v>
      </c>
      <c r="B993" s="242" t="s">
        <v>1363</v>
      </c>
      <c r="C993" s="242">
        <v>3</v>
      </c>
    </row>
    <row r="994" spans="1:3">
      <c r="A994" s="245" t="s">
        <v>1364</v>
      </c>
      <c r="B994" s="242" t="s">
        <v>1365</v>
      </c>
      <c r="C994" s="242">
        <v>2</v>
      </c>
    </row>
    <row r="995" spans="1:3">
      <c r="A995" s="245" t="s">
        <v>1366</v>
      </c>
      <c r="B995" s="242" t="s">
        <v>1367</v>
      </c>
      <c r="C995" s="242">
        <v>3</v>
      </c>
    </row>
    <row r="996" spans="1:3">
      <c r="A996" s="245" t="s">
        <v>1368</v>
      </c>
      <c r="B996" s="242" t="s">
        <v>1369</v>
      </c>
      <c r="C996" s="242">
        <v>3</v>
      </c>
    </row>
    <row r="997" spans="1:3">
      <c r="A997" s="245" t="s">
        <v>1370</v>
      </c>
      <c r="B997" s="242" t="s">
        <v>85</v>
      </c>
      <c r="C997" s="242">
        <v>3</v>
      </c>
    </row>
    <row r="998" spans="1:3">
      <c r="A998" s="245" t="s">
        <v>1371</v>
      </c>
      <c r="B998" s="242" t="s">
        <v>1372</v>
      </c>
      <c r="C998" s="242">
        <v>1</v>
      </c>
    </row>
    <row r="999" spans="1:3">
      <c r="A999" s="245" t="s">
        <v>1373</v>
      </c>
      <c r="B999" s="242" t="s">
        <v>1374</v>
      </c>
      <c r="C999" s="242">
        <v>2</v>
      </c>
    </row>
    <row r="1000" spans="1:3">
      <c r="A1000" s="245" t="s">
        <v>1375</v>
      </c>
      <c r="B1000" s="242" t="s">
        <v>1376</v>
      </c>
      <c r="C1000" s="242">
        <v>2</v>
      </c>
    </row>
    <row r="1001" spans="1:3">
      <c r="A1001" s="245" t="s">
        <v>1377</v>
      </c>
      <c r="B1001" s="242" t="s">
        <v>1378</v>
      </c>
      <c r="C1001" s="242">
        <v>3</v>
      </c>
    </row>
    <row r="1002" spans="1:3">
      <c r="A1002" s="245" t="s">
        <v>1379</v>
      </c>
      <c r="B1002" s="242" t="s">
        <v>1380</v>
      </c>
      <c r="C1002" s="242">
        <v>2</v>
      </c>
    </row>
    <row r="1003" spans="1:3">
      <c r="A1003" s="245" t="s">
        <v>1381</v>
      </c>
      <c r="B1003" s="242" t="s">
        <v>1382</v>
      </c>
      <c r="C1003" s="242">
        <v>2</v>
      </c>
    </row>
    <row r="1004" spans="1:3">
      <c r="A1004" s="245" t="s">
        <v>1383</v>
      </c>
      <c r="B1004" s="242" t="s">
        <v>1384</v>
      </c>
      <c r="C1004" s="242">
        <v>3</v>
      </c>
    </row>
    <row r="1005" spans="1:3">
      <c r="A1005" s="245" t="s">
        <v>1385</v>
      </c>
      <c r="B1005" s="242" t="s">
        <v>1386</v>
      </c>
      <c r="C1005" s="242">
        <v>3</v>
      </c>
    </row>
    <row r="1006" spans="1:3">
      <c r="A1006" s="245" t="s">
        <v>1387</v>
      </c>
      <c r="B1006" s="242" t="s">
        <v>1388</v>
      </c>
      <c r="C1006" s="242">
        <v>2</v>
      </c>
    </row>
    <row r="1007" spans="1:3">
      <c r="A1007" s="245" t="s">
        <v>1389</v>
      </c>
      <c r="B1007" s="242" t="s">
        <v>1390</v>
      </c>
      <c r="C1007" s="242">
        <v>3</v>
      </c>
    </row>
    <row r="1008" spans="1:3">
      <c r="A1008" s="245" t="s">
        <v>1391</v>
      </c>
      <c r="B1008" s="242" t="s">
        <v>1392</v>
      </c>
      <c r="C1008" s="242">
        <v>2</v>
      </c>
    </row>
    <row r="1009" spans="1:3">
      <c r="A1009" s="245" t="s">
        <v>1393</v>
      </c>
      <c r="B1009" s="242" t="s">
        <v>1394</v>
      </c>
      <c r="C1009" s="242">
        <v>3</v>
      </c>
    </row>
    <row r="1010" spans="1:3">
      <c r="A1010" s="245" t="s">
        <v>1395</v>
      </c>
      <c r="B1010" s="242" t="s">
        <v>1396</v>
      </c>
      <c r="C1010" s="242">
        <v>3</v>
      </c>
    </row>
    <row r="1011" spans="1:3">
      <c r="A1011" s="245" t="s">
        <v>1397</v>
      </c>
      <c r="B1011" s="242" t="s">
        <v>1398</v>
      </c>
      <c r="C1011" s="242">
        <v>3</v>
      </c>
    </row>
    <row r="1012" spans="1:3">
      <c r="A1012" s="245" t="s">
        <v>1399</v>
      </c>
      <c r="B1012" s="242" t="s">
        <v>1400</v>
      </c>
      <c r="C1012" s="242">
        <v>2</v>
      </c>
    </row>
    <row r="1013" spans="1:3">
      <c r="A1013" s="245" t="s">
        <v>1401</v>
      </c>
      <c r="B1013" s="242" t="s">
        <v>1402</v>
      </c>
      <c r="C1013" s="242">
        <v>2</v>
      </c>
    </row>
    <row r="1014" spans="1:3">
      <c r="A1014" s="245" t="s">
        <v>1403</v>
      </c>
      <c r="B1014" s="242" t="s">
        <v>1404</v>
      </c>
      <c r="C1014" s="242">
        <v>2</v>
      </c>
    </row>
    <row r="1015" spans="1:3">
      <c r="A1015" s="245" t="s">
        <v>1405</v>
      </c>
      <c r="B1015" s="242" t="s">
        <v>1406</v>
      </c>
      <c r="C1015" s="242">
        <v>1</v>
      </c>
    </row>
    <row r="1016" spans="1:3">
      <c r="A1016" s="245" t="s">
        <v>1407</v>
      </c>
      <c r="B1016" s="242" t="s">
        <v>1408</v>
      </c>
      <c r="C1016" s="242">
        <v>2</v>
      </c>
    </row>
    <row r="1017" spans="1:3">
      <c r="A1017" s="245" t="s">
        <v>1409</v>
      </c>
      <c r="B1017" s="242" t="s">
        <v>1410</v>
      </c>
      <c r="C1017" s="242">
        <v>2</v>
      </c>
    </row>
    <row r="1018" spans="1:3">
      <c r="A1018" s="245" t="s">
        <v>1411</v>
      </c>
      <c r="B1018" s="242" t="s">
        <v>1412</v>
      </c>
      <c r="C1018" s="242">
        <v>1</v>
      </c>
    </row>
    <row r="1019" spans="1:3">
      <c r="A1019" s="245" t="s">
        <v>1413</v>
      </c>
      <c r="B1019" s="242" t="s">
        <v>1414</v>
      </c>
      <c r="C1019" s="242">
        <v>1</v>
      </c>
    </row>
    <row r="1020" spans="1:3">
      <c r="A1020" s="245" t="s">
        <v>1415</v>
      </c>
      <c r="B1020" s="242" t="s">
        <v>1416</v>
      </c>
      <c r="C1020" s="242">
        <v>2</v>
      </c>
    </row>
    <row r="1021" spans="1:3">
      <c r="A1021" s="245" t="s">
        <v>1417</v>
      </c>
      <c r="B1021" s="242" t="s">
        <v>1418</v>
      </c>
      <c r="C1021" s="242">
        <v>3</v>
      </c>
    </row>
    <row r="1022" spans="1:3">
      <c r="A1022" s="245" t="s">
        <v>1419</v>
      </c>
      <c r="B1022" s="242" t="s">
        <v>1420</v>
      </c>
      <c r="C1022" s="242">
        <v>3</v>
      </c>
    </row>
    <row r="1023" spans="1:3">
      <c r="A1023" s="245" t="s">
        <v>844</v>
      </c>
      <c r="B1023" s="242" t="s">
        <v>86</v>
      </c>
      <c r="C1023" s="242">
        <v>4</v>
      </c>
    </row>
    <row r="1024" spans="1:3">
      <c r="A1024" s="245" t="s">
        <v>2582</v>
      </c>
      <c r="B1024" s="242" t="s">
        <v>2583</v>
      </c>
      <c r="C1024" s="242">
        <v>4</v>
      </c>
    </row>
    <row r="1025" spans="1:3">
      <c r="A1025" s="245" t="s">
        <v>1421</v>
      </c>
      <c r="B1025" s="242" t="s">
        <v>1422</v>
      </c>
      <c r="C1025" s="242">
        <v>2</v>
      </c>
    </row>
    <row r="1026" spans="1:3">
      <c r="A1026" s="245" t="s">
        <v>1423</v>
      </c>
      <c r="B1026" s="242" t="s">
        <v>1424</v>
      </c>
      <c r="C1026" s="242">
        <v>2</v>
      </c>
    </row>
    <row r="1027" spans="1:3">
      <c r="A1027" s="245" t="s">
        <v>1425</v>
      </c>
      <c r="B1027" s="242" t="s">
        <v>1426</v>
      </c>
      <c r="C1027" s="242">
        <v>2</v>
      </c>
    </row>
    <row r="1028" spans="1:3">
      <c r="A1028" s="245" t="s">
        <v>1427</v>
      </c>
      <c r="B1028" s="242" t="s">
        <v>1428</v>
      </c>
      <c r="C1028" s="242">
        <v>2</v>
      </c>
    </row>
    <row r="1029" spans="1:3">
      <c r="A1029" s="245" t="s">
        <v>1429</v>
      </c>
      <c r="B1029" s="242" t="s">
        <v>1430</v>
      </c>
      <c r="C1029" s="242">
        <v>2</v>
      </c>
    </row>
    <row r="1030" spans="1:3">
      <c r="A1030" s="245" t="s">
        <v>1431</v>
      </c>
      <c r="B1030" s="242" t="s">
        <v>1432</v>
      </c>
      <c r="C1030" s="242">
        <v>2</v>
      </c>
    </row>
    <row r="1031" spans="1:3">
      <c r="A1031" s="245" t="s">
        <v>1433</v>
      </c>
      <c r="B1031" s="242" t="s">
        <v>1434</v>
      </c>
      <c r="C1031" s="242">
        <v>2</v>
      </c>
    </row>
    <row r="1032" spans="1:3">
      <c r="A1032" s="245" t="s">
        <v>1435</v>
      </c>
      <c r="B1032" s="242" t="s">
        <v>1436</v>
      </c>
      <c r="C1032" s="242">
        <v>3</v>
      </c>
    </row>
    <row r="1033" spans="1:3">
      <c r="A1033" s="245" t="s">
        <v>845</v>
      </c>
      <c r="B1033" s="242" t="s">
        <v>87</v>
      </c>
      <c r="C1033" s="242">
        <v>4</v>
      </c>
    </row>
    <row r="1034" spans="1:3">
      <c r="A1034" s="245" t="s">
        <v>1437</v>
      </c>
      <c r="B1034" s="242" t="s">
        <v>1438</v>
      </c>
      <c r="C1034" s="242">
        <v>3</v>
      </c>
    </row>
    <row r="1035" spans="1:3">
      <c r="A1035" s="245" t="s">
        <v>1439</v>
      </c>
      <c r="B1035" s="242" t="s">
        <v>2584</v>
      </c>
      <c r="C1035" s="242">
        <v>1</v>
      </c>
    </row>
    <row r="1036" spans="1:3">
      <c r="A1036" s="245" t="s">
        <v>1440</v>
      </c>
      <c r="B1036" s="242" t="s">
        <v>1441</v>
      </c>
      <c r="C1036" s="242">
        <v>3</v>
      </c>
    </row>
    <row r="1037" spans="1:3">
      <c r="A1037" s="245" t="s">
        <v>1442</v>
      </c>
      <c r="B1037" s="242" t="s">
        <v>1443</v>
      </c>
      <c r="C1037" s="242">
        <v>1</v>
      </c>
    </row>
    <row r="1038" spans="1:3">
      <c r="A1038" s="245" t="s">
        <v>1444</v>
      </c>
      <c r="B1038" s="242" t="s">
        <v>1445</v>
      </c>
      <c r="C1038" s="242">
        <v>2</v>
      </c>
    </row>
    <row r="1039" spans="1:3">
      <c r="A1039" s="245" t="s">
        <v>1446</v>
      </c>
      <c r="B1039" s="242" t="s">
        <v>1447</v>
      </c>
      <c r="C1039" s="242">
        <v>3</v>
      </c>
    </row>
    <row r="1040" spans="1:3">
      <c r="A1040" s="245" t="s">
        <v>1448</v>
      </c>
      <c r="B1040" s="242" t="s">
        <v>1449</v>
      </c>
      <c r="C1040" s="242">
        <v>3</v>
      </c>
    </row>
    <row r="1041" spans="1:3">
      <c r="A1041" s="245" t="s">
        <v>1450</v>
      </c>
      <c r="B1041" s="242" t="s">
        <v>1451</v>
      </c>
      <c r="C1041" s="242">
        <v>3</v>
      </c>
    </row>
    <row r="1042" spans="1:3">
      <c r="A1042" s="245" t="s">
        <v>1452</v>
      </c>
      <c r="B1042" s="242" t="s">
        <v>1453</v>
      </c>
      <c r="C1042" s="242">
        <v>2</v>
      </c>
    </row>
    <row r="1043" spans="1:3">
      <c r="A1043" s="245" t="s">
        <v>1454</v>
      </c>
      <c r="B1043" s="242" t="s">
        <v>1455</v>
      </c>
      <c r="C1043" s="242">
        <v>1</v>
      </c>
    </row>
    <row r="1044" spans="1:3">
      <c r="A1044" s="245" t="s">
        <v>1456</v>
      </c>
      <c r="B1044" s="242" t="s">
        <v>1457</v>
      </c>
      <c r="C1044" s="242">
        <v>2</v>
      </c>
    </row>
    <row r="1045" spans="1:3">
      <c r="A1045" s="245" t="s">
        <v>846</v>
      </c>
      <c r="B1045" s="242" t="s">
        <v>88</v>
      </c>
      <c r="C1045" s="242">
        <v>4</v>
      </c>
    </row>
    <row r="1046" spans="1:3">
      <c r="A1046" s="245" t="s">
        <v>847</v>
      </c>
      <c r="B1046" s="242" t="s">
        <v>89</v>
      </c>
      <c r="C1046" s="242">
        <v>4</v>
      </c>
    </row>
    <row r="1047" spans="1:3">
      <c r="A1047" s="245" t="s">
        <v>848</v>
      </c>
      <c r="B1047" s="242" t="s">
        <v>2585</v>
      </c>
      <c r="C1047" s="242">
        <v>4</v>
      </c>
    </row>
    <row r="1048" spans="1:3">
      <c r="A1048" s="245" t="s">
        <v>849</v>
      </c>
      <c r="B1048" s="242" t="s">
        <v>2586</v>
      </c>
      <c r="C1048" s="242">
        <v>4</v>
      </c>
    </row>
    <row r="1049" spans="1:3">
      <c r="A1049" s="245" t="s">
        <v>850</v>
      </c>
      <c r="B1049" s="242" t="s">
        <v>2587</v>
      </c>
      <c r="C1049" s="242">
        <v>4</v>
      </c>
    </row>
    <row r="1050" spans="1:3">
      <c r="A1050" s="245" t="s">
        <v>2588</v>
      </c>
      <c r="B1050" s="242" t="s">
        <v>2589</v>
      </c>
      <c r="C1050" s="242">
        <v>4</v>
      </c>
    </row>
    <row r="1051" spans="1:3">
      <c r="A1051" s="245" t="s">
        <v>2590</v>
      </c>
      <c r="B1051" s="242" t="s">
        <v>2591</v>
      </c>
      <c r="C1051" s="242">
        <v>4</v>
      </c>
    </row>
    <row r="1052" spans="1:3">
      <c r="A1052" s="245" t="s">
        <v>2592</v>
      </c>
      <c r="B1052" s="242" t="s">
        <v>2593</v>
      </c>
      <c r="C1052" s="242">
        <v>4</v>
      </c>
    </row>
    <row r="1053" spans="1:3">
      <c r="A1053" s="245" t="s">
        <v>2594</v>
      </c>
      <c r="B1053" s="242" t="s">
        <v>2595</v>
      </c>
      <c r="C1053" s="242">
        <v>4</v>
      </c>
    </row>
    <row r="1054" spans="1:3">
      <c r="A1054" s="245" t="s">
        <v>2596</v>
      </c>
      <c r="B1054" s="242" t="s">
        <v>2597</v>
      </c>
      <c r="C1054" s="242">
        <v>4</v>
      </c>
    </row>
    <row r="1055" spans="1:3">
      <c r="A1055" s="245" t="s">
        <v>1458</v>
      </c>
      <c r="B1055" s="242" t="s">
        <v>1459</v>
      </c>
      <c r="C1055" s="242">
        <v>2</v>
      </c>
    </row>
    <row r="1056" spans="1:3">
      <c r="A1056" s="245" t="s">
        <v>1460</v>
      </c>
      <c r="B1056" s="242" t="s">
        <v>1461</v>
      </c>
      <c r="C1056" s="242">
        <v>2</v>
      </c>
    </row>
    <row r="1057" spans="1:3">
      <c r="A1057" s="245" t="s">
        <v>1462</v>
      </c>
      <c r="B1057" s="242" t="s">
        <v>1463</v>
      </c>
      <c r="C1057" s="242">
        <v>2</v>
      </c>
    </row>
    <row r="1058" spans="1:3">
      <c r="A1058" s="245" t="s">
        <v>1464</v>
      </c>
      <c r="B1058" s="242" t="s">
        <v>1465</v>
      </c>
      <c r="C1058" s="242">
        <v>2</v>
      </c>
    </row>
    <row r="1059" spans="1:3">
      <c r="A1059" s="245" t="s">
        <v>1466</v>
      </c>
      <c r="B1059" s="242" t="s">
        <v>1467</v>
      </c>
      <c r="C1059" s="242">
        <v>3</v>
      </c>
    </row>
    <row r="1060" spans="1:3">
      <c r="A1060" s="245" t="s">
        <v>1468</v>
      </c>
      <c r="B1060" s="242" t="s">
        <v>1469</v>
      </c>
      <c r="C1060" s="242">
        <v>2</v>
      </c>
    </row>
    <row r="1061" spans="1:3">
      <c r="A1061" s="245" t="s">
        <v>1470</v>
      </c>
      <c r="B1061" s="242" t="s">
        <v>1471</v>
      </c>
      <c r="C1061" s="242">
        <v>2</v>
      </c>
    </row>
    <row r="1062" spans="1:3">
      <c r="A1062" s="245" t="s">
        <v>1472</v>
      </c>
      <c r="B1062" s="242" t="s">
        <v>1473</v>
      </c>
      <c r="C1062" s="242">
        <v>2</v>
      </c>
    </row>
    <row r="1063" spans="1:3">
      <c r="A1063" s="245" t="s">
        <v>1474</v>
      </c>
      <c r="B1063" s="242" t="s">
        <v>1475</v>
      </c>
      <c r="C1063" s="242">
        <v>2</v>
      </c>
    </row>
    <row r="1064" spans="1:3">
      <c r="A1064" s="245" t="s">
        <v>1476</v>
      </c>
      <c r="B1064" s="242" t="s">
        <v>1477</v>
      </c>
      <c r="C1064" s="242">
        <v>2</v>
      </c>
    </row>
    <row r="1065" spans="1:3">
      <c r="A1065" s="245" t="s">
        <v>1478</v>
      </c>
      <c r="B1065" s="242" t="s">
        <v>1483</v>
      </c>
      <c r="C1065" s="242">
        <v>2</v>
      </c>
    </row>
    <row r="1066" spans="1:3">
      <c r="A1066" s="245" t="s">
        <v>1484</v>
      </c>
      <c r="B1066" s="242" t="s">
        <v>1485</v>
      </c>
      <c r="C1066" s="242">
        <v>3</v>
      </c>
    </row>
    <row r="1067" spans="1:3">
      <c r="A1067" s="245" t="s">
        <v>1486</v>
      </c>
      <c r="B1067" s="242" t="s">
        <v>1487</v>
      </c>
      <c r="C1067" s="242">
        <v>1</v>
      </c>
    </row>
    <row r="1068" spans="1:3">
      <c r="A1068" s="245" t="s">
        <v>1488</v>
      </c>
      <c r="B1068" s="242" t="s">
        <v>1489</v>
      </c>
      <c r="C1068" s="242">
        <v>2</v>
      </c>
    </row>
    <row r="1069" spans="1:3">
      <c r="A1069" s="245" t="s">
        <v>1490</v>
      </c>
      <c r="B1069" s="242" t="s">
        <v>1491</v>
      </c>
      <c r="C1069" s="242">
        <v>3</v>
      </c>
    </row>
    <row r="1070" spans="1:3">
      <c r="A1070" s="245" t="s">
        <v>1492</v>
      </c>
      <c r="B1070" s="242" t="s">
        <v>1493</v>
      </c>
      <c r="C1070" s="242">
        <v>2</v>
      </c>
    </row>
    <row r="1071" spans="1:3">
      <c r="A1071" s="245" t="s">
        <v>851</v>
      </c>
      <c r="B1071" s="242" t="s">
        <v>2598</v>
      </c>
      <c r="C1071" s="242">
        <v>4</v>
      </c>
    </row>
    <row r="1072" spans="1:3">
      <c r="A1072" s="245" t="s">
        <v>852</v>
      </c>
      <c r="B1072" s="242" t="s">
        <v>2599</v>
      </c>
      <c r="C1072" s="242">
        <v>4</v>
      </c>
    </row>
    <row r="1073" spans="1:3">
      <c r="A1073" s="245" t="s">
        <v>1494</v>
      </c>
      <c r="B1073" s="242" t="s">
        <v>1495</v>
      </c>
      <c r="C1073" s="242">
        <v>1</v>
      </c>
    </row>
    <row r="1074" spans="1:3">
      <c r="A1074" s="245" t="s">
        <v>1496</v>
      </c>
      <c r="B1074" s="242" t="s">
        <v>1497</v>
      </c>
      <c r="C1074" s="242">
        <v>2</v>
      </c>
    </row>
    <row r="1075" spans="1:3">
      <c r="A1075" s="245" t="s">
        <v>1498</v>
      </c>
      <c r="B1075" s="242" t="s">
        <v>1499</v>
      </c>
      <c r="C1075" s="242">
        <v>3</v>
      </c>
    </row>
    <row r="1076" spans="1:3">
      <c r="A1076" s="245" t="s">
        <v>1500</v>
      </c>
      <c r="B1076" s="242" t="s">
        <v>90</v>
      </c>
      <c r="C1076" s="242">
        <v>2</v>
      </c>
    </row>
    <row r="1077" spans="1:3">
      <c r="A1077" s="245" t="s">
        <v>1501</v>
      </c>
      <c r="B1077" s="242" t="s">
        <v>2207</v>
      </c>
      <c r="C1077" s="242">
        <v>2</v>
      </c>
    </row>
    <row r="1078" spans="1:3">
      <c r="A1078" s="245" t="s">
        <v>853</v>
      </c>
      <c r="B1078" s="242" t="s">
        <v>2600</v>
      </c>
      <c r="C1078" s="242">
        <v>4</v>
      </c>
    </row>
    <row r="1079" spans="1:3">
      <c r="A1079" s="245" t="s">
        <v>1502</v>
      </c>
      <c r="B1079" s="242" t="s">
        <v>1503</v>
      </c>
      <c r="C1079" s="242">
        <v>3</v>
      </c>
    </row>
    <row r="1080" spans="1:3">
      <c r="A1080" s="245" t="s">
        <v>1504</v>
      </c>
      <c r="B1080" s="242" t="s">
        <v>1505</v>
      </c>
      <c r="C1080" s="242">
        <v>1</v>
      </c>
    </row>
    <row r="1081" spans="1:3">
      <c r="A1081" s="245" t="s">
        <v>1506</v>
      </c>
      <c r="B1081" s="242" t="s">
        <v>1507</v>
      </c>
      <c r="C1081" s="242">
        <v>1</v>
      </c>
    </row>
    <row r="1082" spans="1:3">
      <c r="A1082" s="245" t="s">
        <v>1508</v>
      </c>
      <c r="B1082" s="242" t="s">
        <v>91</v>
      </c>
      <c r="C1082" s="242">
        <v>2</v>
      </c>
    </row>
    <row r="1083" spans="1:3">
      <c r="A1083" s="245" t="s">
        <v>1509</v>
      </c>
      <c r="B1083" s="242" t="s">
        <v>2601</v>
      </c>
      <c r="C1083" s="242">
        <v>3</v>
      </c>
    </row>
    <row r="1084" spans="1:3">
      <c r="A1084" s="245" t="s">
        <v>1510</v>
      </c>
      <c r="B1084" s="242" t="s">
        <v>1511</v>
      </c>
      <c r="C1084" s="242">
        <v>1</v>
      </c>
    </row>
    <row r="1085" spans="1:3">
      <c r="A1085" s="245" t="s">
        <v>1512</v>
      </c>
      <c r="B1085" s="242" t="s">
        <v>1513</v>
      </c>
      <c r="C1085" s="242">
        <v>2</v>
      </c>
    </row>
    <row r="1086" spans="1:3">
      <c r="A1086" s="245" t="s">
        <v>1514</v>
      </c>
      <c r="B1086" s="242" t="s">
        <v>1434</v>
      </c>
      <c r="C1086" s="242">
        <v>1</v>
      </c>
    </row>
    <row r="1087" spans="1:3">
      <c r="A1087" s="245" t="s">
        <v>1515</v>
      </c>
      <c r="B1087" s="242" t="s">
        <v>1522</v>
      </c>
      <c r="C1087" s="242">
        <v>1</v>
      </c>
    </row>
    <row r="1088" spans="1:3">
      <c r="A1088" s="245" t="s">
        <v>854</v>
      </c>
      <c r="B1088" s="242" t="s">
        <v>2602</v>
      </c>
      <c r="C1088" s="242">
        <v>4</v>
      </c>
    </row>
    <row r="1089" spans="1:3">
      <c r="A1089" s="245" t="s">
        <v>2603</v>
      </c>
      <c r="B1089" s="242" t="s">
        <v>2604</v>
      </c>
      <c r="C1089" s="242">
        <v>4</v>
      </c>
    </row>
    <row r="1090" spans="1:3">
      <c r="A1090" s="245" t="s">
        <v>1523</v>
      </c>
      <c r="B1090" s="242" t="s">
        <v>1524</v>
      </c>
      <c r="C1090" s="242">
        <v>2</v>
      </c>
    </row>
    <row r="1091" spans="1:3">
      <c r="A1091" s="245" t="s">
        <v>1525</v>
      </c>
      <c r="B1091" s="242" t="s">
        <v>1526</v>
      </c>
      <c r="C1091" s="242">
        <v>2</v>
      </c>
    </row>
    <row r="1092" spans="1:3">
      <c r="A1092" s="245" t="s">
        <v>1527</v>
      </c>
      <c r="B1092" s="242" t="s">
        <v>1528</v>
      </c>
      <c r="C1092" s="242">
        <v>2</v>
      </c>
    </row>
    <row r="1093" spans="1:3">
      <c r="A1093" s="245" t="s">
        <v>1529</v>
      </c>
      <c r="B1093" s="242" t="s">
        <v>1530</v>
      </c>
      <c r="C1093" s="242">
        <v>1</v>
      </c>
    </row>
    <row r="1094" spans="1:3">
      <c r="A1094" s="245" t="s">
        <v>1531</v>
      </c>
      <c r="B1094" s="242" t="s">
        <v>1532</v>
      </c>
      <c r="C1094" s="242">
        <v>1</v>
      </c>
    </row>
    <row r="1095" spans="1:3">
      <c r="A1095" s="245" t="s">
        <v>1533</v>
      </c>
      <c r="B1095" s="242" t="s">
        <v>1534</v>
      </c>
      <c r="C1095" s="242">
        <v>2</v>
      </c>
    </row>
    <row r="1096" spans="1:3">
      <c r="A1096" s="245" t="s">
        <v>855</v>
      </c>
      <c r="B1096" s="242" t="s">
        <v>2605</v>
      </c>
      <c r="C1096" s="242">
        <v>4</v>
      </c>
    </row>
    <row r="1097" spans="1:3">
      <c r="A1097" s="245" t="s">
        <v>2606</v>
      </c>
      <c r="B1097" s="242" t="s">
        <v>2607</v>
      </c>
      <c r="C1097" s="242">
        <v>1</v>
      </c>
    </row>
    <row r="1098" spans="1:3">
      <c r="A1098" s="245" t="s">
        <v>2608</v>
      </c>
      <c r="B1098" s="242" t="s">
        <v>2609</v>
      </c>
      <c r="C1098" s="242">
        <v>1</v>
      </c>
    </row>
    <row r="1099" spans="1:3">
      <c r="A1099" s="245" t="s">
        <v>856</v>
      </c>
      <c r="B1099" s="242" t="s">
        <v>2610</v>
      </c>
      <c r="C1099" s="242">
        <v>4</v>
      </c>
    </row>
    <row r="1100" spans="1:3">
      <c r="A1100" s="245" t="s">
        <v>857</v>
      </c>
      <c r="B1100" s="242" t="s">
        <v>92</v>
      </c>
      <c r="C1100" s="242">
        <v>4</v>
      </c>
    </row>
    <row r="1101" spans="1:3">
      <c r="A1101" s="245" t="s">
        <v>858</v>
      </c>
      <c r="B1101" s="242" t="s">
        <v>93</v>
      </c>
      <c r="C1101" s="242">
        <v>4</v>
      </c>
    </row>
    <row r="1102" spans="1:3">
      <c r="A1102" s="245" t="s">
        <v>859</v>
      </c>
      <c r="B1102" s="242" t="s">
        <v>2611</v>
      </c>
      <c r="C1102" s="242">
        <v>4</v>
      </c>
    </row>
    <row r="1103" spans="1:3">
      <c r="A1103" s="245" t="s">
        <v>860</v>
      </c>
      <c r="B1103" s="242" t="s">
        <v>2612</v>
      </c>
      <c r="C1103" s="242">
        <v>4</v>
      </c>
    </row>
    <row r="1104" spans="1:3">
      <c r="A1104" s="245" t="s">
        <v>861</v>
      </c>
      <c r="B1104" s="242" t="s">
        <v>2613</v>
      </c>
      <c r="C1104" s="242">
        <v>4</v>
      </c>
    </row>
    <row r="1105" spans="1:3">
      <c r="A1105" s="245" t="s">
        <v>862</v>
      </c>
      <c r="B1105" s="242" t="s">
        <v>94</v>
      </c>
      <c r="C1105" s="242">
        <v>4</v>
      </c>
    </row>
    <row r="1106" spans="1:3">
      <c r="A1106" s="245" t="s">
        <v>863</v>
      </c>
      <c r="B1106" s="242" t="s">
        <v>2614</v>
      </c>
      <c r="C1106" s="242">
        <v>4</v>
      </c>
    </row>
    <row r="1107" spans="1:3">
      <c r="A1107" s="245" t="s">
        <v>864</v>
      </c>
      <c r="B1107" s="242" t="s">
        <v>2615</v>
      </c>
      <c r="C1107" s="242">
        <v>4</v>
      </c>
    </row>
    <row r="1108" spans="1:3">
      <c r="A1108" s="245" t="s">
        <v>865</v>
      </c>
      <c r="B1108" s="242" t="s">
        <v>95</v>
      </c>
      <c r="C1108" s="242">
        <v>4</v>
      </c>
    </row>
    <row r="1109" spans="1:3">
      <c r="A1109" s="245" t="s">
        <v>2616</v>
      </c>
      <c r="B1109" s="242" t="s">
        <v>2617</v>
      </c>
      <c r="C1109" s="242">
        <v>4</v>
      </c>
    </row>
    <row r="1110" spans="1:3">
      <c r="A1110" s="245" t="s">
        <v>2618</v>
      </c>
      <c r="B1110" s="242" t="s">
        <v>2619</v>
      </c>
      <c r="C1110" s="242">
        <v>5</v>
      </c>
    </row>
    <row r="1111" spans="1:3">
      <c r="A1111" s="245" t="s">
        <v>2620</v>
      </c>
      <c r="B1111" s="242" t="s">
        <v>2621</v>
      </c>
      <c r="C1111" s="242">
        <v>4</v>
      </c>
    </row>
    <row r="1112" spans="1:3">
      <c r="A1112" s="245" t="s">
        <v>2622</v>
      </c>
      <c r="B1112" s="242" t="s">
        <v>2623</v>
      </c>
      <c r="C1112" s="242">
        <v>4</v>
      </c>
    </row>
    <row r="1113" spans="1:3">
      <c r="A1113" s="245" t="s">
        <v>2624</v>
      </c>
      <c r="B1113" s="242" t="s">
        <v>2625</v>
      </c>
      <c r="C1113" s="242">
        <v>5</v>
      </c>
    </row>
    <row r="1114" spans="1:3">
      <c r="A1114" s="245" t="s">
        <v>1535</v>
      </c>
      <c r="B1114" s="242" t="s">
        <v>1536</v>
      </c>
      <c r="C1114" s="242">
        <v>3</v>
      </c>
    </row>
    <row r="1115" spans="1:3">
      <c r="A1115" s="245" t="s">
        <v>1537</v>
      </c>
      <c r="B1115" s="242" t="s">
        <v>1538</v>
      </c>
      <c r="C1115" s="242">
        <v>3</v>
      </c>
    </row>
    <row r="1116" spans="1:3">
      <c r="A1116" s="245" t="s">
        <v>866</v>
      </c>
      <c r="B1116" s="242" t="s">
        <v>2626</v>
      </c>
      <c r="C1116" s="242">
        <v>1</v>
      </c>
    </row>
    <row r="1117" spans="1:3">
      <c r="A1117" s="245" t="s">
        <v>867</v>
      </c>
      <c r="B1117" s="242" t="s">
        <v>96</v>
      </c>
      <c r="C1117" s="242">
        <v>1</v>
      </c>
    </row>
    <row r="1118" spans="1:3">
      <c r="A1118" s="245" t="s">
        <v>1539</v>
      </c>
      <c r="B1118" s="242" t="s">
        <v>1540</v>
      </c>
      <c r="C1118" s="242">
        <v>3</v>
      </c>
    </row>
    <row r="1119" spans="1:3">
      <c r="A1119" s="245" t="s">
        <v>1541</v>
      </c>
      <c r="B1119" s="242" t="s">
        <v>1542</v>
      </c>
      <c r="C1119" s="242">
        <v>3</v>
      </c>
    </row>
    <row r="1120" spans="1:3">
      <c r="A1120" s="245" t="s">
        <v>1543</v>
      </c>
      <c r="B1120" s="242" t="s">
        <v>1544</v>
      </c>
      <c r="C1120" s="242">
        <v>3</v>
      </c>
    </row>
    <row r="1121" spans="1:3">
      <c r="A1121" s="245" t="s">
        <v>1545</v>
      </c>
      <c r="B1121" s="242" t="s">
        <v>1546</v>
      </c>
      <c r="C1121" s="242">
        <v>3</v>
      </c>
    </row>
    <row r="1122" spans="1:3">
      <c r="A1122" s="245" t="s">
        <v>1547</v>
      </c>
      <c r="B1122" s="242" t="s">
        <v>1548</v>
      </c>
      <c r="C1122" s="242">
        <v>3</v>
      </c>
    </row>
    <row r="1123" spans="1:3">
      <c r="A1123" s="245" t="s">
        <v>868</v>
      </c>
      <c r="B1123" s="242" t="s">
        <v>2627</v>
      </c>
      <c r="C1123" s="242">
        <v>4</v>
      </c>
    </row>
    <row r="1124" spans="1:3">
      <c r="A1124" s="245" t="s">
        <v>1549</v>
      </c>
      <c r="B1124" s="242" t="s">
        <v>1550</v>
      </c>
      <c r="C1124" s="242">
        <v>2</v>
      </c>
    </row>
    <row r="1125" spans="1:3">
      <c r="A1125" s="245" t="s">
        <v>1551</v>
      </c>
      <c r="B1125" s="242" t="s">
        <v>1552</v>
      </c>
      <c r="C1125" s="242">
        <v>2</v>
      </c>
    </row>
    <row r="1126" spans="1:3">
      <c r="A1126" s="245" t="s">
        <v>1553</v>
      </c>
      <c r="B1126" s="242" t="s">
        <v>942</v>
      </c>
      <c r="C1126" s="242">
        <v>1</v>
      </c>
    </row>
    <row r="1127" spans="1:3">
      <c r="A1127" s="245" t="s">
        <v>1554</v>
      </c>
      <c r="B1127" s="242" t="s">
        <v>1555</v>
      </c>
      <c r="C1127" s="242">
        <v>1</v>
      </c>
    </row>
    <row r="1128" spans="1:3">
      <c r="A1128" s="245" t="s">
        <v>1556</v>
      </c>
      <c r="B1128" s="242" t="s">
        <v>1557</v>
      </c>
      <c r="C1128" s="242">
        <v>2</v>
      </c>
    </row>
    <row r="1129" spans="1:3">
      <c r="A1129" s="245" t="s">
        <v>1558</v>
      </c>
      <c r="B1129" s="242" t="s">
        <v>1559</v>
      </c>
      <c r="C1129" s="242">
        <v>2</v>
      </c>
    </row>
    <row r="1130" spans="1:3">
      <c r="A1130" s="245" t="s">
        <v>1560</v>
      </c>
      <c r="B1130" s="242" t="s">
        <v>1561</v>
      </c>
      <c r="C1130" s="242">
        <v>1</v>
      </c>
    </row>
    <row r="1131" spans="1:3">
      <c r="A1131" s="245" t="s">
        <v>1562</v>
      </c>
      <c r="B1131" s="242" t="s">
        <v>1563</v>
      </c>
      <c r="C1131" s="242">
        <v>1</v>
      </c>
    </row>
    <row r="1132" spans="1:3">
      <c r="A1132" s="245" t="s">
        <v>1564</v>
      </c>
      <c r="B1132" s="242" t="s">
        <v>1565</v>
      </c>
      <c r="C1132" s="242">
        <v>2</v>
      </c>
    </row>
    <row r="1133" spans="1:3">
      <c r="A1133" s="245" t="s">
        <v>1566</v>
      </c>
      <c r="B1133" s="242" t="s">
        <v>1274</v>
      </c>
      <c r="C1133" s="242">
        <v>2</v>
      </c>
    </row>
    <row r="1134" spans="1:3">
      <c r="A1134" s="245" t="s">
        <v>1567</v>
      </c>
      <c r="B1134" s="242" t="s">
        <v>1568</v>
      </c>
      <c r="C1134" s="242">
        <v>2</v>
      </c>
    </row>
    <row r="1135" spans="1:3">
      <c r="A1135" s="245" t="s">
        <v>1569</v>
      </c>
      <c r="B1135" s="242" t="s">
        <v>1570</v>
      </c>
      <c r="C1135" s="242">
        <v>1</v>
      </c>
    </row>
    <row r="1136" spans="1:3">
      <c r="A1136" s="245" t="s">
        <v>1571</v>
      </c>
      <c r="B1136" s="242" t="s">
        <v>1572</v>
      </c>
      <c r="C1136" s="242">
        <v>2</v>
      </c>
    </row>
    <row r="1137" spans="1:3">
      <c r="A1137" s="245" t="s">
        <v>1573</v>
      </c>
      <c r="B1137" s="242" t="s">
        <v>1574</v>
      </c>
      <c r="C1137" s="242">
        <v>2</v>
      </c>
    </row>
    <row r="1138" spans="1:3">
      <c r="A1138" s="245" t="s">
        <v>1575</v>
      </c>
      <c r="B1138" s="242" t="s">
        <v>1576</v>
      </c>
      <c r="C1138" s="242">
        <v>1</v>
      </c>
    </row>
    <row r="1139" spans="1:3">
      <c r="A1139" s="245" t="s">
        <v>1577</v>
      </c>
      <c r="B1139" s="242" t="s">
        <v>1578</v>
      </c>
      <c r="C1139" s="242">
        <v>1</v>
      </c>
    </row>
    <row r="1140" spans="1:3">
      <c r="A1140" s="245" t="s">
        <v>1579</v>
      </c>
      <c r="B1140" s="242" t="s">
        <v>1580</v>
      </c>
      <c r="C1140" s="242">
        <v>3</v>
      </c>
    </row>
    <row r="1141" spans="1:3">
      <c r="A1141" s="245" t="s">
        <v>1581</v>
      </c>
      <c r="B1141" s="242" t="s">
        <v>1582</v>
      </c>
      <c r="C1141" s="242">
        <v>3</v>
      </c>
    </row>
    <row r="1142" spans="1:3">
      <c r="A1142" s="245" t="s">
        <v>1583</v>
      </c>
      <c r="B1142" s="242" t="s">
        <v>1584</v>
      </c>
      <c r="C1142" s="242">
        <v>1</v>
      </c>
    </row>
    <row r="1143" spans="1:3">
      <c r="A1143" s="245" t="s">
        <v>1585</v>
      </c>
      <c r="B1143" s="242" t="s">
        <v>1586</v>
      </c>
      <c r="C1143" s="242">
        <v>3</v>
      </c>
    </row>
    <row r="1144" spans="1:3">
      <c r="A1144" s="245" t="s">
        <v>1587</v>
      </c>
      <c r="B1144" s="242" t="s">
        <v>97</v>
      </c>
      <c r="C1144" s="242">
        <v>2</v>
      </c>
    </row>
    <row r="1145" spans="1:3">
      <c r="A1145" s="245" t="s">
        <v>1588</v>
      </c>
      <c r="B1145" s="242" t="s">
        <v>1589</v>
      </c>
      <c r="C1145" s="242">
        <v>3</v>
      </c>
    </row>
    <row r="1146" spans="1:3">
      <c r="A1146" s="245" t="s">
        <v>1590</v>
      </c>
      <c r="B1146" s="242" t="s">
        <v>98</v>
      </c>
      <c r="C1146" s="242">
        <v>1</v>
      </c>
    </row>
    <row r="1147" spans="1:3">
      <c r="A1147" s="245" t="s">
        <v>1591</v>
      </c>
      <c r="B1147" s="242" t="s">
        <v>1592</v>
      </c>
      <c r="C1147" s="242">
        <v>3</v>
      </c>
    </row>
    <row r="1148" spans="1:3">
      <c r="A1148" s="245" t="s">
        <v>869</v>
      </c>
      <c r="B1148" s="242" t="s">
        <v>99</v>
      </c>
      <c r="C1148" s="242">
        <v>5</v>
      </c>
    </row>
    <row r="1149" spans="1:3">
      <c r="A1149" s="245" t="s">
        <v>1593</v>
      </c>
      <c r="B1149" s="242" t="s">
        <v>1594</v>
      </c>
      <c r="C1149" s="242">
        <v>2</v>
      </c>
    </row>
    <row r="1150" spans="1:3">
      <c r="A1150" s="245" t="s">
        <v>1595</v>
      </c>
      <c r="B1150" s="242" t="s">
        <v>1961</v>
      </c>
      <c r="C1150" s="242">
        <v>2</v>
      </c>
    </row>
    <row r="1151" spans="1:3">
      <c r="A1151" s="245" t="s">
        <v>1596</v>
      </c>
      <c r="B1151" s="242" t="s">
        <v>1597</v>
      </c>
      <c r="C1151" s="242">
        <v>1</v>
      </c>
    </row>
    <row r="1152" spans="1:3">
      <c r="A1152" s="245" t="s">
        <v>1598</v>
      </c>
      <c r="B1152" s="242" t="s">
        <v>1599</v>
      </c>
      <c r="C1152" s="242">
        <v>2</v>
      </c>
    </row>
    <row r="1153" spans="1:3">
      <c r="A1153" s="245" t="s">
        <v>1600</v>
      </c>
      <c r="B1153" s="242" t="s">
        <v>1601</v>
      </c>
      <c r="C1153" s="242">
        <v>2</v>
      </c>
    </row>
    <row r="1154" spans="1:3">
      <c r="A1154" s="245" t="s">
        <v>1602</v>
      </c>
      <c r="B1154" s="242" t="s">
        <v>1603</v>
      </c>
      <c r="C1154" s="242">
        <v>2</v>
      </c>
    </row>
    <row r="1155" spans="1:3">
      <c r="A1155" s="245" t="s">
        <v>1604</v>
      </c>
      <c r="B1155" s="242" t="s">
        <v>1605</v>
      </c>
      <c r="C1155" s="242">
        <v>1</v>
      </c>
    </row>
    <row r="1156" spans="1:3">
      <c r="A1156" s="245" t="s">
        <v>1606</v>
      </c>
      <c r="B1156" s="242" t="s">
        <v>1607</v>
      </c>
      <c r="C1156" s="242">
        <v>2</v>
      </c>
    </row>
    <row r="1157" spans="1:3">
      <c r="A1157" s="245" t="s">
        <v>1608</v>
      </c>
      <c r="B1157" s="242" t="s">
        <v>1609</v>
      </c>
      <c r="C1157" s="242">
        <v>2</v>
      </c>
    </row>
    <row r="1158" spans="1:3">
      <c r="A1158" s="245" t="s">
        <v>1610</v>
      </c>
      <c r="B1158" s="242" t="s">
        <v>1611</v>
      </c>
      <c r="C1158" s="242">
        <v>3</v>
      </c>
    </row>
    <row r="1159" spans="1:3">
      <c r="A1159" s="245" t="s">
        <v>870</v>
      </c>
      <c r="B1159" s="242" t="s">
        <v>2628</v>
      </c>
      <c r="C1159" s="242">
        <v>4</v>
      </c>
    </row>
    <row r="1160" spans="1:3">
      <c r="A1160" s="245" t="s">
        <v>871</v>
      </c>
      <c r="B1160" s="242" t="s">
        <v>100</v>
      </c>
      <c r="C1160" s="242">
        <v>4</v>
      </c>
    </row>
    <row r="1161" spans="1:3">
      <c r="A1161" s="245" t="s">
        <v>2629</v>
      </c>
      <c r="B1161" s="242" t="s">
        <v>2630</v>
      </c>
      <c r="C1161" s="242">
        <v>4</v>
      </c>
    </row>
    <row r="1162" spans="1:3">
      <c r="A1162" s="245" t="s">
        <v>1612</v>
      </c>
      <c r="B1162" s="242" t="s">
        <v>1613</v>
      </c>
      <c r="C1162" s="242">
        <v>2</v>
      </c>
    </row>
    <row r="1163" spans="1:3">
      <c r="A1163" s="245" t="s">
        <v>1614</v>
      </c>
      <c r="B1163" s="242" t="s">
        <v>1615</v>
      </c>
      <c r="C1163" s="242">
        <v>2</v>
      </c>
    </row>
    <row r="1164" spans="1:3">
      <c r="A1164" s="245" t="s">
        <v>872</v>
      </c>
      <c r="B1164" s="242" t="s">
        <v>101</v>
      </c>
      <c r="C1164" s="242">
        <v>1</v>
      </c>
    </row>
    <row r="1165" spans="1:3">
      <c r="A1165" s="245" t="s">
        <v>873</v>
      </c>
      <c r="B1165" s="242" t="s">
        <v>2631</v>
      </c>
      <c r="C1165" s="242">
        <v>4</v>
      </c>
    </row>
    <row r="1166" spans="1:3">
      <c r="A1166" s="245" t="s">
        <v>1616</v>
      </c>
      <c r="B1166" s="242" t="s">
        <v>1617</v>
      </c>
      <c r="C1166" s="242">
        <v>2</v>
      </c>
    </row>
    <row r="1167" spans="1:3">
      <c r="A1167" s="245" t="s">
        <v>1618</v>
      </c>
      <c r="B1167" s="242" t="s">
        <v>1619</v>
      </c>
      <c r="C1167" s="242">
        <v>2</v>
      </c>
    </row>
    <row r="1168" spans="1:3">
      <c r="A1168" s="245" t="s">
        <v>1620</v>
      </c>
      <c r="B1168" s="242" t="s">
        <v>1621</v>
      </c>
      <c r="C1168" s="242">
        <v>3</v>
      </c>
    </row>
    <row r="1169" spans="1:3">
      <c r="A1169" s="245" t="s">
        <v>1622</v>
      </c>
      <c r="B1169" s="242" t="s">
        <v>1623</v>
      </c>
      <c r="C1169" s="242">
        <v>3</v>
      </c>
    </row>
    <row r="1170" spans="1:3">
      <c r="A1170" s="245" t="s">
        <v>1624</v>
      </c>
      <c r="B1170" s="242" t="s">
        <v>1625</v>
      </c>
      <c r="C1170" s="242">
        <v>3</v>
      </c>
    </row>
    <row r="1171" spans="1:3">
      <c r="A1171" s="245" t="s">
        <v>1626</v>
      </c>
      <c r="B1171" s="242" t="s">
        <v>1627</v>
      </c>
      <c r="C1171" s="242">
        <v>3</v>
      </c>
    </row>
    <row r="1172" spans="1:3">
      <c r="A1172" s="245" t="s">
        <v>1628</v>
      </c>
      <c r="B1172" s="242" t="s">
        <v>1629</v>
      </c>
      <c r="C1172" s="242">
        <v>3</v>
      </c>
    </row>
    <row r="1173" spans="1:3">
      <c r="A1173" s="245" t="s">
        <v>2632</v>
      </c>
      <c r="B1173" s="242" t="s">
        <v>2633</v>
      </c>
      <c r="C1173" s="242">
        <v>1</v>
      </c>
    </row>
    <row r="1174" spans="1:3">
      <c r="A1174" s="245" t="s">
        <v>874</v>
      </c>
      <c r="B1174" s="242" t="s">
        <v>2634</v>
      </c>
      <c r="C1174" s="242">
        <v>4</v>
      </c>
    </row>
    <row r="1175" spans="1:3">
      <c r="A1175" s="245" t="s">
        <v>1630</v>
      </c>
      <c r="B1175" s="242" t="s">
        <v>1631</v>
      </c>
      <c r="C1175" s="242">
        <v>1</v>
      </c>
    </row>
    <row r="1176" spans="1:3">
      <c r="A1176" s="245" t="s">
        <v>1632</v>
      </c>
      <c r="B1176" s="242" t="s">
        <v>1633</v>
      </c>
      <c r="C1176" s="242">
        <v>2</v>
      </c>
    </row>
    <row r="1177" spans="1:3">
      <c r="A1177" s="245" t="s">
        <v>1634</v>
      </c>
      <c r="B1177" s="242" t="s">
        <v>102</v>
      </c>
      <c r="C1177" s="242">
        <v>3</v>
      </c>
    </row>
    <row r="1178" spans="1:3">
      <c r="A1178" s="245" t="s">
        <v>1635</v>
      </c>
      <c r="B1178" s="242" t="s">
        <v>1636</v>
      </c>
      <c r="C1178" s="242">
        <v>2</v>
      </c>
    </row>
    <row r="1179" spans="1:3">
      <c r="A1179" s="245" t="s">
        <v>1637</v>
      </c>
      <c r="B1179" s="242" t="s">
        <v>1638</v>
      </c>
      <c r="C1179" s="242">
        <v>2</v>
      </c>
    </row>
    <row r="1180" spans="1:3">
      <c r="A1180" s="245" t="s">
        <v>1639</v>
      </c>
      <c r="B1180" s="242" t="s">
        <v>1640</v>
      </c>
      <c r="C1180" s="242">
        <v>2</v>
      </c>
    </row>
    <row r="1181" spans="1:3">
      <c r="A1181" s="245" t="s">
        <v>1641</v>
      </c>
      <c r="B1181" s="242" t="s">
        <v>1642</v>
      </c>
      <c r="C1181" s="242">
        <v>3</v>
      </c>
    </row>
    <row r="1182" spans="1:3">
      <c r="A1182" s="245" t="s">
        <v>1643</v>
      </c>
      <c r="B1182" s="242" t="s">
        <v>1644</v>
      </c>
      <c r="C1182" s="242">
        <v>3</v>
      </c>
    </row>
    <row r="1183" spans="1:3">
      <c r="A1183" s="245" t="s">
        <v>1645</v>
      </c>
      <c r="B1183" s="242" t="s">
        <v>1646</v>
      </c>
      <c r="C1183" s="242">
        <v>2</v>
      </c>
    </row>
    <row r="1184" spans="1:3">
      <c r="A1184" s="245" t="s">
        <v>1647</v>
      </c>
      <c r="B1184" s="242" t="s">
        <v>1648</v>
      </c>
      <c r="C1184" s="242">
        <v>2</v>
      </c>
    </row>
    <row r="1185" spans="1:3">
      <c r="A1185" s="245" t="s">
        <v>1649</v>
      </c>
      <c r="B1185" s="242" t="s">
        <v>1650</v>
      </c>
      <c r="C1185" s="242">
        <v>3</v>
      </c>
    </row>
    <row r="1186" spans="1:3">
      <c r="A1186" s="245" t="s">
        <v>1651</v>
      </c>
      <c r="B1186" s="242" t="s">
        <v>1652</v>
      </c>
      <c r="C1186" s="242">
        <v>3</v>
      </c>
    </row>
    <row r="1187" spans="1:3">
      <c r="A1187" s="245" t="s">
        <v>1653</v>
      </c>
      <c r="B1187" s="242" t="s">
        <v>1654</v>
      </c>
      <c r="C1187" s="242">
        <v>1</v>
      </c>
    </row>
    <row r="1188" spans="1:3">
      <c r="A1188" s="245" t="s">
        <v>1655</v>
      </c>
      <c r="B1188" s="242" t="s">
        <v>1656</v>
      </c>
      <c r="C1188" s="242">
        <v>2</v>
      </c>
    </row>
    <row r="1189" spans="1:3">
      <c r="A1189" s="245" t="s">
        <v>1657</v>
      </c>
      <c r="B1189" s="242" t="s">
        <v>103</v>
      </c>
      <c r="C1189" s="242">
        <v>1</v>
      </c>
    </row>
    <row r="1190" spans="1:3">
      <c r="A1190" s="245" t="s">
        <v>1658</v>
      </c>
      <c r="B1190" s="242" t="s">
        <v>1659</v>
      </c>
      <c r="C1190" s="242">
        <v>1</v>
      </c>
    </row>
    <row r="1191" spans="1:3">
      <c r="A1191" s="245" t="s">
        <v>1660</v>
      </c>
      <c r="B1191" s="242" t="s">
        <v>1661</v>
      </c>
      <c r="C1191" s="242">
        <v>1</v>
      </c>
    </row>
    <row r="1192" spans="1:3">
      <c r="A1192" s="245" t="s">
        <v>875</v>
      </c>
      <c r="B1192" s="242" t="s">
        <v>2635</v>
      </c>
      <c r="C1192" s="242">
        <v>4</v>
      </c>
    </row>
    <row r="1193" spans="1:3">
      <c r="A1193" s="245" t="s">
        <v>1662</v>
      </c>
      <c r="B1193" s="242" t="s">
        <v>1663</v>
      </c>
      <c r="C1193" s="242">
        <v>3</v>
      </c>
    </row>
    <row r="1194" spans="1:3">
      <c r="A1194" s="245" t="s">
        <v>1664</v>
      </c>
      <c r="B1194" s="242" t="s">
        <v>1665</v>
      </c>
      <c r="C1194" s="242">
        <v>2</v>
      </c>
    </row>
    <row r="1195" spans="1:3">
      <c r="A1195" s="245" t="s">
        <v>1666</v>
      </c>
      <c r="B1195" s="242" t="s">
        <v>1981</v>
      </c>
      <c r="C1195" s="242">
        <v>1</v>
      </c>
    </row>
    <row r="1196" spans="1:3">
      <c r="A1196" s="245" t="s">
        <v>1667</v>
      </c>
      <c r="B1196" s="242" t="s">
        <v>1668</v>
      </c>
      <c r="C1196" s="242">
        <v>1</v>
      </c>
    </row>
    <row r="1197" spans="1:3">
      <c r="A1197" s="245" t="s">
        <v>1669</v>
      </c>
      <c r="B1197" s="242" t="s">
        <v>1670</v>
      </c>
      <c r="C1197" s="242">
        <v>2</v>
      </c>
    </row>
    <row r="1198" spans="1:3">
      <c r="A1198" s="245" t="s">
        <v>1671</v>
      </c>
      <c r="B1198" s="242" t="s">
        <v>1672</v>
      </c>
      <c r="C1198" s="242">
        <v>1</v>
      </c>
    </row>
    <row r="1199" spans="1:3">
      <c r="A1199" s="245" t="s">
        <v>1673</v>
      </c>
      <c r="B1199" s="242" t="s">
        <v>1674</v>
      </c>
      <c r="C1199" s="242">
        <v>3</v>
      </c>
    </row>
    <row r="1200" spans="1:3">
      <c r="A1200" s="245" t="s">
        <v>2636</v>
      </c>
      <c r="B1200" s="242" t="s">
        <v>2637</v>
      </c>
      <c r="C1200" s="242">
        <v>4</v>
      </c>
    </row>
    <row r="1201" spans="1:3">
      <c r="A1201" s="245" t="s">
        <v>2638</v>
      </c>
      <c r="B1201" s="242" t="s">
        <v>2639</v>
      </c>
      <c r="C1201" s="242">
        <v>4</v>
      </c>
    </row>
    <row r="1202" spans="1:3">
      <c r="A1202" s="245" t="s">
        <v>1675</v>
      </c>
      <c r="B1202" s="242" t="s">
        <v>1676</v>
      </c>
      <c r="C1202" s="242">
        <v>2</v>
      </c>
    </row>
    <row r="1203" spans="1:3">
      <c r="A1203" s="245" t="s">
        <v>1677</v>
      </c>
      <c r="B1203" s="242" t="s">
        <v>1678</v>
      </c>
      <c r="C1203" s="242">
        <v>3</v>
      </c>
    </row>
    <row r="1204" spans="1:3">
      <c r="A1204" s="245" t="s">
        <v>1679</v>
      </c>
      <c r="B1204" s="242" t="s">
        <v>1680</v>
      </c>
      <c r="C1204" s="242">
        <v>2</v>
      </c>
    </row>
    <row r="1205" spans="1:3">
      <c r="A1205" s="245" t="s">
        <v>1681</v>
      </c>
      <c r="B1205" s="242" t="s">
        <v>1682</v>
      </c>
      <c r="C1205" s="242">
        <v>2</v>
      </c>
    </row>
    <row r="1206" spans="1:3">
      <c r="A1206" s="245" t="s">
        <v>1683</v>
      </c>
      <c r="B1206" s="242" t="s">
        <v>1684</v>
      </c>
      <c r="C1206" s="242">
        <v>3</v>
      </c>
    </row>
    <row r="1207" spans="1:3">
      <c r="A1207" s="245" t="s">
        <v>1685</v>
      </c>
      <c r="B1207" s="242" t="s">
        <v>1686</v>
      </c>
      <c r="C1207" s="242">
        <v>3</v>
      </c>
    </row>
    <row r="1208" spans="1:3">
      <c r="A1208" s="245" t="s">
        <v>1687</v>
      </c>
      <c r="B1208" s="242" t="s">
        <v>1688</v>
      </c>
      <c r="C1208" s="242">
        <v>3</v>
      </c>
    </row>
    <row r="1209" spans="1:3">
      <c r="A1209" s="245" t="s">
        <v>1689</v>
      </c>
      <c r="B1209" s="242" t="s">
        <v>1690</v>
      </c>
      <c r="C1209" s="242">
        <v>2</v>
      </c>
    </row>
    <row r="1210" spans="1:3">
      <c r="A1210" s="245" t="s">
        <v>1691</v>
      </c>
      <c r="B1210" s="242" t="s">
        <v>1692</v>
      </c>
      <c r="C1210" s="242">
        <v>2</v>
      </c>
    </row>
    <row r="1211" spans="1:3">
      <c r="A1211" s="245" t="s">
        <v>1693</v>
      </c>
      <c r="B1211" s="242" t="s">
        <v>1694</v>
      </c>
      <c r="C1211" s="242">
        <v>3</v>
      </c>
    </row>
    <row r="1212" spans="1:3">
      <c r="A1212" s="245" t="s">
        <v>1695</v>
      </c>
      <c r="B1212" s="242" t="s">
        <v>1706</v>
      </c>
      <c r="C1212" s="242">
        <v>3</v>
      </c>
    </row>
    <row r="1213" spans="1:3">
      <c r="A1213" s="245" t="s">
        <v>1707</v>
      </c>
      <c r="B1213" s="242" t="s">
        <v>1708</v>
      </c>
      <c r="C1213" s="242">
        <v>2</v>
      </c>
    </row>
    <row r="1214" spans="1:3">
      <c r="A1214" s="245" t="s">
        <v>1709</v>
      </c>
      <c r="B1214" s="242" t="s">
        <v>1710</v>
      </c>
      <c r="C1214" s="242">
        <v>2</v>
      </c>
    </row>
    <row r="1215" spans="1:3">
      <c r="A1215" s="245" t="s">
        <v>1711</v>
      </c>
      <c r="B1215" s="242" t="s">
        <v>1712</v>
      </c>
      <c r="C1215" s="242">
        <v>2</v>
      </c>
    </row>
    <row r="1216" spans="1:3">
      <c r="A1216" s="245" t="s">
        <v>1713</v>
      </c>
      <c r="B1216" s="242" t="s">
        <v>1714</v>
      </c>
      <c r="C1216" s="242">
        <v>2</v>
      </c>
    </row>
    <row r="1217" spans="1:3">
      <c r="A1217" s="245" t="s">
        <v>1715</v>
      </c>
      <c r="B1217" s="242" t="s">
        <v>1716</v>
      </c>
      <c r="C1217" s="242">
        <v>3</v>
      </c>
    </row>
    <row r="1218" spans="1:3">
      <c r="A1218" s="245" t="s">
        <v>1717</v>
      </c>
      <c r="B1218" s="242" t="s">
        <v>1718</v>
      </c>
      <c r="C1218" s="242">
        <v>3</v>
      </c>
    </row>
    <row r="1219" spans="1:3">
      <c r="A1219" s="245" t="s">
        <v>1719</v>
      </c>
      <c r="B1219" s="242" t="s">
        <v>1720</v>
      </c>
      <c r="C1219" s="242">
        <v>2</v>
      </c>
    </row>
    <row r="1220" spans="1:3">
      <c r="A1220" s="245" t="s">
        <v>1721</v>
      </c>
      <c r="B1220" s="242" t="s">
        <v>1722</v>
      </c>
      <c r="C1220" s="242">
        <v>3</v>
      </c>
    </row>
    <row r="1221" spans="1:3">
      <c r="A1221" s="245" t="s">
        <v>1723</v>
      </c>
      <c r="B1221" s="242" t="s">
        <v>1724</v>
      </c>
      <c r="C1221" s="242">
        <v>3</v>
      </c>
    </row>
    <row r="1222" spans="1:3">
      <c r="A1222" s="245" t="s">
        <v>1725</v>
      </c>
      <c r="B1222" s="242" t="s">
        <v>1726</v>
      </c>
      <c r="C1222" s="242">
        <v>3</v>
      </c>
    </row>
    <row r="1223" spans="1:3">
      <c r="A1223" s="245" t="s">
        <v>1727</v>
      </c>
      <c r="B1223" s="242" t="s">
        <v>1728</v>
      </c>
      <c r="C1223" s="242">
        <v>3</v>
      </c>
    </row>
    <row r="1224" spans="1:3">
      <c r="A1224" s="245" t="s">
        <v>1729</v>
      </c>
      <c r="B1224" s="242" t="s">
        <v>1730</v>
      </c>
      <c r="C1224" s="242">
        <v>2</v>
      </c>
    </row>
    <row r="1225" spans="1:3">
      <c r="A1225" s="245" t="s">
        <v>1731</v>
      </c>
      <c r="B1225" s="242" t="s">
        <v>1732</v>
      </c>
      <c r="C1225" s="242">
        <v>3</v>
      </c>
    </row>
    <row r="1226" spans="1:3">
      <c r="A1226" s="245" t="s">
        <v>1733</v>
      </c>
      <c r="B1226" s="242" t="s">
        <v>1734</v>
      </c>
      <c r="C1226" s="242">
        <v>3</v>
      </c>
    </row>
    <row r="1227" spans="1:3">
      <c r="A1227" s="245" t="s">
        <v>1735</v>
      </c>
      <c r="B1227" s="242" t="s">
        <v>1736</v>
      </c>
      <c r="C1227" s="242">
        <v>2</v>
      </c>
    </row>
    <row r="1228" spans="1:3">
      <c r="A1228" s="245" t="s">
        <v>1737</v>
      </c>
      <c r="B1228" s="242" t="s">
        <v>1739</v>
      </c>
      <c r="C1228" s="242">
        <v>2</v>
      </c>
    </row>
    <row r="1229" spans="1:3">
      <c r="A1229" s="245" t="s">
        <v>1740</v>
      </c>
      <c r="B1229" s="242" t="s">
        <v>1741</v>
      </c>
      <c r="C1229" s="242">
        <v>3</v>
      </c>
    </row>
    <row r="1230" spans="1:3">
      <c r="A1230" s="245" t="s">
        <v>1742</v>
      </c>
      <c r="B1230" s="242" t="s">
        <v>1743</v>
      </c>
      <c r="C1230" s="242">
        <v>2</v>
      </c>
    </row>
    <row r="1231" spans="1:3">
      <c r="A1231" s="245" t="s">
        <v>1744</v>
      </c>
      <c r="B1231" s="242" t="s">
        <v>1745</v>
      </c>
      <c r="C1231" s="242">
        <v>2</v>
      </c>
    </row>
    <row r="1232" spans="1:3">
      <c r="A1232" s="245" t="s">
        <v>1746</v>
      </c>
      <c r="B1232" s="242" t="s">
        <v>1747</v>
      </c>
      <c r="C1232" s="242">
        <v>3</v>
      </c>
    </row>
    <row r="1233" spans="1:3">
      <c r="A1233" s="245" t="s">
        <v>1748</v>
      </c>
      <c r="B1233" s="242" t="s">
        <v>1749</v>
      </c>
      <c r="C1233" s="242">
        <v>3</v>
      </c>
    </row>
    <row r="1234" spans="1:3">
      <c r="A1234" s="245" t="s">
        <v>1750</v>
      </c>
      <c r="B1234" s="242" t="s">
        <v>1751</v>
      </c>
      <c r="C1234" s="242">
        <v>1</v>
      </c>
    </row>
    <row r="1235" spans="1:3">
      <c r="A1235" s="245" t="s">
        <v>1752</v>
      </c>
      <c r="B1235" s="242" t="s">
        <v>1753</v>
      </c>
      <c r="C1235" s="242">
        <v>2</v>
      </c>
    </row>
    <row r="1236" spans="1:3">
      <c r="A1236" s="245" t="s">
        <v>1754</v>
      </c>
      <c r="B1236" s="242" t="s">
        <v>1755</v>
      </c>
      <c r="C1236" s="242">
        <v>2</v>
      </c>
    </row>
    <row r="1237" spans="1:3">
      <c r="A1237" s="245" t="s">
        <v>1756</v>
      </c>
      <c r="B1237" s="242" t="s">
        <v>1757</v>
      </c>
      <c r="C1237" s="242">
        <v>1</v>
      </c>
    </row>
    <row r="1238" spans="1:3">
      <c r="A1238" s="245" t="s">
        <v>1758</v>
      </c>
      <c r="B1238" s="242" t="s">
        <v>1759</v>
      </c>
      <c r="C1238" s="242">
        <v>3</v>
      </c>
    </row>
    <row r="1239" spans="1:3">
      <c r="A1239" s="245" t="s">
        <v>1760</v>
      </c>
      <c r="B1239" s="242" t="s">
        <v>1761</v>
      </c>
      <c r="C1239" s="242">
        <v>2</v>
      </c>
    </row>
  </sheetData>
  <printOptions horizontalCentered="1" verticalCentered="1"/>
  <pageMargins left="0.7" right="0.7" top="0.75" bottom="0.75" header="0.3" footer="0.3"/>
  <pageSetup scale="10" orientation="portrait" horizontalDpi="1200" verticalDpi="1200" r:id="rId1"/>
  <headerFooter>
    <oddFooter>&amp;C&amp;10&amp;P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A9E4-C00D-4510-930B-802942A1429F}">
  <dimension ref="A1:A31"/>
  <sheetViews>
    <sheetView tabSelected="1" workbookViewId="0">
      <selection activeCell="A2" sqref="A2"/>
    </sheetView>
  </sheetViews>
  <sheetFormatPr defaultRowHeight="12.5"/>
  <cols>
    <col min="1" max="1" width="102" customWidth="1"/>
  </cols>
  <sheetData>
    <row r="1" spans="1:1" ht="15.5">
      <c r="A1" s="239" t="s">
        <v>2386</v>
      </c>
    </row>
    <row r="2" spans="1:1" ht="15.5">
      <c r="A2" s="240"/>
    </row>
    <row r="3" spans="1:1" s="5" customFormat="1" ht="15.5">
      <c r="A3" s="81" t="s">
        <v>2385</v>
      </c>
    </row>
    <row r="4" spans="1:1" s="5" customFormat="1" ht="15.5">
      <c r="A4" s="81" t="s">
        <v>1858</v>
      </c>
    </row>
    <row r="5" spans="1:1" s="5" customFormat="1" ht="15.5">
      <c r="A5" s="81" t="s">
        <v>1857</v>
      </c>
    </row>
    <row r="6" spans="1:1" s="5" customFormat="1" ht="15.5">
      <c r="A6" s="81"/>
    </row>
    <row r="7" spans="1:1" s="5" customFormat="1" ht="15.5">
      <c r="A7" s="81" t="s">
        <v>2381</v>
      </c>
    </row>
    <row r="8" spans="1:1" s="5" customFormat="1" ht="15.5">
      <c r="A8" s="81"/>
    </row>
    <row r="9" spans="1:1" ht="15.5">
      <c r="A9" s="81" t="s">
        <v>623</v>
      </c>
    </row>
    <row r="10" spans="1:1" ht="15.5">
      <c r="A10" s="240"/>
    </row>
    <row r="11" spans="1:1" s="79" customFormat="1" ht="15.5">
      <c r="A11" s="81" t="s">
        <v>2382</v>
      </c>
    </row>
    <row r="12" spans="1:1" s="79" customFormat="1" ht="15.5">
      <c r="A12" s="81" t="s">
        <v>2383</v>
      </c>
    </row>
    <row r="13" spans="1:1" s="79" customFormat="1" ht="15.5">
      <c r="A13" s="81" t="s">
        <v>2384</v>
      </c>
    </row>
    <row r="14" spans="1:1" s="79" customFormat="1" ht="15.5">
      <c r="A14" s="80" t="s">
        <v>2380</v>
      </c>
    </row>
    <row r="15" spans="1:1" s="79" customFormat="1" ht="15.5">
      <c r="A15" s="127"/>
    </row>
    <row r="16" spans="1:1" s="79" customFormat="1" ht="15.5">
      <c r="A16" s="127" t="s">
        <v>803</v>
      </c>
    </row>
    <row r="17" spans="1:1" s="79" customFormat="1" ht="15.5">
      <c r="A17" s="127" t="s">
        <v>804</v>
      </c>
    </row>
    <row r="18" spans="1:1" s="79" customFormat="1" ht="15.5">
      <c r="A18" s="127"/>
    </row>
    <row r="19" spans="1:1" ht="15.5">
      <c r="A19" s="81" t="s">
        <v>2375</v>
      </c>
    </row>
    <row r="20" spans="1:1" ht="15.5">
      <c r="A20" s="81" t="s">
        <v>1856</v>
      </c>
    </row>
    <row r="21" spans="1:1" ht="15.5">
      <c r="A21" s="80" t="s">
        <v>2376</v>
      </c>
    </row>
    <row r="22" spans="1:1" ht="15.5">
      <c r="A22" s="80"/>
    </row>
    <row r="23" spans="1:1" ht="15.5">
      <c r="A23" s="127" t="s">
        <v>2377</v>
      </c>
    </row>
    <row r="24" spans="1:1" ht="15.5">
      <c r="A24" s="127" t="s">
        <v>2378</v>
      </c>
    </row>
    <row r="25" spans="1:1" ht="15.5">
      <c r="A25" s="80" t="s">
        <v>2379</v>
      </c>
    </row>
    <row r="26" spans="1:1" ht="15.5">
      <c r="A26" s="240"/>
    </row>
    <row r="27" spans="1:1" ht="15.5">
      <c r="A27" s="81"/>
    </row>
    <row r="28" spans="1:1" ht="15.5">
      <c r="A28" s="80"/>
    </row>
    <row r="29" spans="1:1" ht="15.5">
      <c r="A29" s="240"/>
    </row>
    <row r="30" spans="1:1" ht="15.5">
      <c r="A30" s="240"/>
    </row>
    <row r="31" spans="1:1" ht="15.5">
      <c r="A31" s="240"/>
    </row>
  </sheetData>
  <hyperlinks>
    <hyperlink ref="A21" r:id="rId1" xr:uid="{BA3CF1BB-B85C-4A86-BF86-337B870171EB}"/>
    <hyperlink ref="A25" r:id="rId2" xr:uid="{B11166F2-6776-4ECE-B661-124F3BA27770}"/>
    <hyperlink ref="A14" r:id="rId3" xr:uid="{2E9404DD-D856-431A-8E8D-5BF9AEAF2C70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  <pageSetUpPr fitToPage="1"/>
  </sheetPr>
  <dimension ref="A2:P95"/>
  <sheetViews>
    <sheetView workbookViewId="0">
      <pane xSplit="3" topLeftCell="D1" activePane="topRight" state="frozen"/>
      <selection pane="topRight" activeCell="C3" sqref="C3"/>
    </sheetView>
  </sheetViews>
  <sheetFormatPr defaultRowHeight="12.5"/>
  <cols>
    <col min="1" max="1" width="3.453125" customWidth="1"/>
    <col min="2" max="2" width="57.08984375" customWidth="1"/>
    <col min="3" max="3" width="21.54296875" style="1" customWidth="1"/>
    <col min="4" max="4" width="13" style="1" hidden="1" customWidth="1"/>
    <col min="5" max="15" width="12.6328125" hidden="1" customWidth="1"/>
  </cols>
  <sheetData>
    <row r="2" spans="1:16" s="58" customFormat="1" ht="13">
      <c r="B2" s="107" t="s">
        <v>1516</v>
      </c>
      <c r="C2" s="142" t="e">
        <f>'Pay Class'!B2</f>
        <v>#N/A</v>
      </c>
      <c r="D2" s="137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s="58" customFormat="1" ht="13">
      <c r="B3" s="107" t="s">
        <v>1518</v>
      </c>
      <c r="C3" s="154"/>
      <c r="D3" s="143"/>
    </row>
    <row r="4" spans="1:16" s="58" customFormat="1" ht="13">
      <c r="B4" s="107" t="s">
        <v>1517</v>
      </c>
      <c r="C4" s="108">
        <f ca="1">NOW()</f>
        <v>45531.405102083336</v>
      </c>
      <c r="D4" s="138"/>
    </row>
    <row r="5" spans="1:16" ht="39">
      <c r="A5" s="5" t="s">
        <v>1850</v>
      </c>
      <c r="B5" s="156" t="s">
        <v>1840</v>
      </c>
    </row>
    <row r="6" spans="1:16" ht="13" thickBot="1"/>
    <row r="7" spans="1:16" ht="13.5" thickBot="1">
      <c r="B7" s="15" t="s">
        <v>1829</v>
      </c>
    </row>
    <row r="8" spans="1:16" ht="13">
      <c r="A8" s="16" t="s">
        <v>1826</v>
      </c>
      <c r="B8" s="2" t="s">
        <v>1482</v>
      </c>
      <c r="C8" s="128" t="e">
        <f>'Pay Class'!C2</f>
        <v>#N/A</v>
      </c>
      <c r="D8" s="139"/>
    </row>
    <row r="9" spans="1:16" ht="13">
      <c r="A9" s="2"/>
      <c r="B9" s="2"/>
      <c r="C9" s="145">
        <f ca="1">NOW()</f>
        <v>45531.405102083336</v>
      </c>
      <c r="D9" s="4" t="s">
        <v>707</v>
      </c>
      <c r="E9" s="4" t="s">
        <v>1786</v>
      </c>
      <c r="F9" s="4" t="s">
        <v>1787</v>
      </c>
      <c r="G9" s="4" t="s">
        <v>1788</v>
      </c>
      <c r="H9" s="4" t="s">
        <v>1789</v>
      </c>
      <c r="I9" s="4" t="s">
        <v>1790</v>
      </c>
      <c r="J9" s="4" t="s">
        <v>1791</v>
      </c>
      <c r="K9" s="4" t="s">
        <v>1769</v>
      </c>
      <c r="L9" s="4" t="s">
        <v>1770</v>
      </c>
      <c r="M9" s="4" t="s">
        <v>1771</v>
      </c>
      <c r="N9" s="4" t="s">
        <v>1772</v>
      </c>
      <c r="O9" s="4" t="s">
        <v>1793</v>
      </c>
    </row>
    <row r="10" spans="1:16" s="58" customFormat="1" ht="13">
      <c r="A10" s="144" t="s">
        <v>1827</v>
      </c>
      <c r="B10" s="63" t="s">
        <v>1823</v>
      </c>
      <c r="C10" s="150"/>
      <c r="D10" s="153">
        <f>C10</f>
        <v>0</v>
      </c>
      <c r="E10" s="153">
        <f t="shared" ref="E10:O10" si="0">D12</f>
        <v>0</v>
      </c>
      <c r="F10" s="153">
        <f t="shared" si="0"/>
        <v>0</v>
      </c>
      <c r="G10" s="153">
        <f t="shared" si="0"/>
        <v>0</v>
      </c>
      <c r="H10" s="153">
        <f t="shared" si="0"/>
        <v>0</v>
      </c>
      <c r="I10" s="153">
        <f t="shared" si="0"/>
        <v>0</v>
      </c>
      <c r="J10" s="153">
        <f t="shared" si="0"/>
        <v>0</v>
      </c>
      <c r="K10" s="153">
        <f t="shared" si="0"/>
        <v>0</v>
      </c>
      <c r="L10" s="153">
        <f t="shared" si="0"/>
        <v>0</v>
      </c>
      <c r="M10" s="153">
        <f t="shared" si="0"/>
        <v>0</v>
      </c>
      <c r="N10" s="153">
        <f t="shared" si="0"/>
        <v>0</v>
      </c>
      <c r="O10" s="153">
        <f t="shared" si="0"/>
        <v>0</v>
      </c>
    </row>
    <row r="11" spans="1:16" s="41" customFormat="1" ht="13.5" thickBot="1">
      <c r="A11" s="43" t="s">
        <v>1698</v>
      </c>
      <c r="B11" s="149" t="s">
        <v>1929</v>
      </c>
      <c r="C11" s="148">
        <f>SUM(D11:O11)</f>
        <v>0</v>
      </c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</row>
    <row r="12" spans="1:16" s="58" customFormat="1" ht="13">
      <c r="A12" s="144"/>
      <c r="B12" s="63" t="s">
        <v>1699</v>
      </c>
      <c r="C12" s="146">
        <f t="shared" ref="C12:O12" si="1">C10+C11</f>
        <v>0</v>
      </c>
      <c r="D12" s="147">
        <f t="shared" si="1"/>
        <v>0</v>
      </c>
      <c r="E12" s="147">
        <f t="shared" si="1"/>
        <v>0</v>
      </c>
      <c r="F12" s="147">
        <f t="shared" si="1"/>
        <v>0</v>
      </c>
      <c r="G12" s="147">
        <f t="shared" si="1"/>
        <v>0</v>
      </c>
      <c r="H12" s="147">
        <f t="shared" si="1"/>
        <v>0</v>
      </c>
      <c r="I12" s="147">
        <f t="shared" si="1"/>
        <v>0</v>
      </c>
      <c r="J12" s="147">
        <f t="shared" si="1"/>
        <v>0</v>
      </c>
      <c r="K12" s="147">
        <f t="shared" si="1"/>
        <v>0</v>
      </c>
      <c r="L12" s="147">
        <f t="shared" si="1"/>
        <v>0</v>
      </c>
      <c r="M12" s="147">
        <f t="shared" si="1"/>
        <v>0</v>
      </c>
      <c r="N12" s="147">
        <f t="shared" si="1"/>
        <v>0</v>
      </c>
      <c r="O12" s="147">
        <f t="shared" si="1"/>
        <v>0</v>
      </c>
    </row>
    <row r="13" spans="1:16" s="41" customFormat="1" ht="13">
      <c r="A13" s="109" t="s">
        <v>1697</v>
      </c>
      <c r="B13" s="43" t="s">
        <v>1696</v>
      </c>
      <c r="C13" s="141">
        <f>SUM(D13:O13)</f>
        <v>0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</row>
    <row r="14" spans="1:16" ht="13">
      <c r="A14" s="16"/>
      <c r="B14" s="158"/>
      <c r="C14" s="161"/>
      <c r="D14" s="16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</row>
    <row r="15" spans="1:16" ht="13">
      <c r="A15" s="16" t="s">
        <v>1828</v>
      </c>
      <c r="B15" s="2" t="s">
        <v>2121</v>
      </c>
      <c r="C15" s="155"/>
      <c r="D15" s="140"/>
      <c r="I15" s="157"/>
    </row>
    <row r="16" spans="1:16" ht="13">
      <c r="A16" s="16"/>
      <c r="B16" s="2" t="s">
        <v>2195</v>
      </c>
      <c r="C16" s="155"/>
      <c r="D16" s="140"/>
      <c r="I16" s="157"/>
    </row>
    <row r="17" spans="1:15" ht="13">
      <c r="B17" s="2" t="s">
        <v>2194</v>
      </c>
      <c r="C17" s="155"/>
      <c r="D17" s="140"/>
    </row>
    <row r="18" spans="1:15" ht="13">
      <c r="B18" s="164"/>
      <c r="C18" s="159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</row>
    <row r="19" spans="1:15" ht="13" hidden="1">
      <c r="A19" s="17" t="s">
        <v>1826</v>
      </c>
      <c r="B19" s="7" t="s">
        <v>1844</v>
      </c>
    </row>
    <row r="20" spans="1:15" ht="13" hidden="1">
      <c r="A20" s="7"/>
      <c r="B20" s="7" t="s">
        <v>1843</v>
      </c>
    </row>
    <row r="21" spans="1:15" ht="13" hidden="1">
      <c r="A21" s="7"/>
      <c r="B21" s="7"/>
    </row>
    <row r="22" spans="1:15" ht="13" hidden="1">
      <c r="A22" s="17" t="s">
        <v>1827</v>
      </c>
      <c r="B22" s="7" t="s">
        <v>1830</v>
      </c>
    </row>
    <row r="23" spans="1:15" ht="13" hidden="1">
      <c r="A23" s="7"/>
      <c r="B23" s="7" t="s">
        <v>1831</v>
      </c>
    </row>
    <row r="24" spans="1:15" ht="13" hidden="1">
      <c r="A24" s="7"/>
      <c r="B24" s="7" t="s">
        <v>1849</v>
      </c>
    </row>
    <row r="25" spans="1:15" ht="13" hidden="1">
      <c r="A25" s="7"/>
      <c r="B25" s="19" t="s">
        <v>1283</v>
      </c>
    </row>
    <row r="26" spans="1:15" ht="13" hidden="1">
      <c r="A26" s="7"/>
      <c r="B26" s="7" t="s">
        <v>1832</v>
      </c>
    </row>
    <row r="27" spans="1:15" ht="13" hidden="1">
      <c r="A27" s="7"/>
      <c r="B27" s="7" t="s">
        <v>1833</v>
      </c>
    </row>
    <row r="28" spans="1:15" ht="13" hidden="1">
      <c r="A28" s="7"/>
      <c r="B28" s="7" t="s">
        <v>1834</v>
      </c>
    </row>
    <row r="29" spans="1:15" ht="13" hidden="1">
      <c r="A29" s="7"/>
      <c r="B29" s="7" t="s">
        <v>1839</v>
      </c>
    </row>
    <row r="30" spans="1:15" ht="13" hidden="1">
      <c r="A30" s="7"/>
      <c r="B30" s="7" t="s">
        <v>1835</v>
      </c>
    </row>
    <row r="31" spans="1:15" ht="13" hidden="1">
      <c r="A31" s="7"/>
      <c r="B31" s="7" t="s">
        <v>1845</v>
      </c>
    </row>
    <row r="32" spans="1:15" ht="13" hidden="1">
      <c r="A32" s="7"/>
      <c r="B32" s="7" t="s">
        <v>1846</v>
      </c>
    </row>
    <row r="33" spans="1:4" ht="13" hidden="1">
      <c r="A33" s="7"/>
      <c r="B33" s="7"/>
    </row>
    <row r="34" spans="1:4" ht="13" hidden="1">
      <c r="A34" s="17" t="s">
        <v>1700</v>
      </c>
      <c r="B34" s="7" t="s">
        <v>1701</v>
      </c>
    </row>
    <row r="35" spans="1:4" ht="13" hidden="1">
      <c r="A35" s="17"/>
      <c r="B35" s="7" t="s">
        <v>1703</v>
      </c>
    </row>
    <row r="36" spans="1:4" ht="13" hidden="1">
      <c r="A36" s="7"/>
      <c r="B36" s="7" t="s">
        <v>1704</v>
      </c>
    </row>
    <row r="37" spans="1:4" ht="13" hidden="1">
      <c r="A37" s="7"/>
      <c r="B37" s="7" t="s">
        <v>1705</v>
      </c>
    </row>
    <row r="38" spans="1:4" ht="13" hidden="1">
      <c r="A38" s="7"/>
      <c r="B38" s="7" t="s">
        <v>1702</v>
      </c>
    </row>
    <row r="39" spans="1:4" ht="13" hidden="1">
      <c r="A39" s="7"/>
      <c r="B39" s="7" t="s">
        <v>1837</v>
      </c>
    </row>
    <row r="40" spans="1:4" ht="13" hidden="1">
      <c r="A40" s="7"/>
      <c r="B40" s="7"/>
    </row>
    <row r="41" spans="1:4" ht="14.25" hidden="1" customHeight="1">
      <c r="A41" s="134" t="s">
        <v>1828</v>
      </c>
      <c r="B41" s="7" t="s">
        <v>1520</v>
      </c>
    </row>
    <row r="42" spans="1:4" ht="13" hidden="1">
      <c r="B42" s="7" t="s">
        <v>1521</v>
      </c>
    </row>
    <row r="43" spans="1:4" hidden="1">
      <c r="C43"/>
      <c r="D43"/>
    </row>
    <row r="44" spans="1:4" ht="13" hidden="1">
      <c r="A44" s="134" t="s">
        <v>1480</v>
      </c>
      <c r="B44" s="7" t="s">
        <v>1479</v>
      </c>
    </row>
    <row r="45" spans="1:4" ht="13" hidden="1">
      <c r="A45" s="7"/>
      <c r="B45" s="7"/>
    </row>
    <row r="46" spans="1:4" ht="14.25" hidden="1" customHeight="1">
      <c r="B46" s="80" t="s">
        <v>1859</v>
      </c>
      <c r="C46" s="110"/>
      <c r="D46" s="110"/>
    </row>
    <row r="47" spans="1:4" ht="13" hidden="1">
      <c r="B47" s="111" t="s">
        <v>1284</v>
      </c>
      <c r="C47" s="110"/>
      <c r="D47" s="110"/>
    </row>
    <row r="48" spans="1:4" s="58" customFormat="1" ht="13" hidden="1">
      <c r="A48" s="114"/>
      <c r="B48" s="114"/>
      <c r="C48" s="115"/>
      <c r="D48" s="115"/>
    </row>
    <row r="49" spans="1:15" s="58" customFormat="1" ht="14.25" hidden="1" customHeight="1">
      <c r="A49" s="185" t="s">
        <v>1481</v>
      </c>
      <c r="B49" s="114" t="s">
        <v>1838</v>
      </c>
      <c r="C49" s="115"/>
      <c r="D49" s="115"/>
    </row>
    <row r="50" spans="1:15" s="58" customFormat="1" ht="13" hidden="1">
      <c r="B50" s="186">
        <v>1</v>
      </c>
      <c r="C50" s="187"/>
      <c r="D50" s="187"/>
      <c r="E50" s="187"/>
      <c r="F50" s="187"/>
      <c r="G50" s="187"/>
      <c r="H50" s="132"/>
      <c r="I50" s="132"/>
      <c r="J50" s="132"/>
      <c r="K50" s="132"/>
      <c r="L50" s="132"/>
      <c r="M50" s="132"/>
      <c r="N50" s="132"/>
      <c r="O50" s="132"/>
    </row>
    <row r="51" spans="1:15" s="63" customFormat="1" ht="13" hidden="1">
      <c r="C51" s="98"/>
      <c r="D51" s="98" t="s">
        <v>1785</v>
      </c>
      <c r="E51" s="98" t="s">
        <v>1786</v>
      </c>
      <c r="F51" s="98" t="s">
        <v>1787</v>
      </c>
      <c r="G51" s="98" t="s">
        <v>1788</v>
      </c>
      <c r="H51" s="98" t="s">
        <v>1789</v>
      </c>
      <c r="I51" s="98" t="s">
        <v>1790</v>
      </c>
      <c r="J51" s="98" t="s">
        <v>1791</v>
      </c>
      <c r="K51" s="98" t="s">
        <v>1769</v>
      </c>
      <c r="L51" s="63" t="s">
        <v>1770</v>
      </c>
      <c r="M51" s="63" t="s">
        <v>1771</v>
      </c>
      <c r="N51" s="63" t="s">
        <v>1772</v>
      </c>
      <c r="O51" s="63" t="s">
        <v>1793</v>
      </c>
    </row>
    <row r="52" spans="1:15" s="58" customFormat="1" hidden="1">
      <c r="B52" s="64" t="s">
        <v>1836</v>
      </c>
      <c r="C52" s="188"/>
      <c r="D52" s="34">
        <f>D10</f>
        <v>0</v>
      </c>
      <c r="E52" s="34">
        <f>D58</f>
        <v>0</v>
      </c>
      <c r="F52" s="34">
        <f t="shared" ref="F52:O52" si="2">E58</f>
        <v>0</v>
      </c>
      <c r="G52" s="34">
        <f t="shared" si="2"/>
        <v>0</v>
      </c>
      <c r="H52" s="34">
        <f t="shared" si="2"/>
        <v>0</v>
      </c>
      <c r="I52" s="34">
        <f t="shared" si="2"/>
        <v>0</v>
      </c>
      <c r="J52" s="188">
        <f t="shared" si="2"/>
        <v>0</v>
      </c>
      <c r="K52" s="188">
        <f t="shared" si="2"/>
        <v>0</v>
      </c>
      <c r="L52" s="35">
        <f t="shared" si="2"/>
        <v>0</v>
      </c>
      <c r="M52" s="35">
        <f t="shared" si="2"/>
        <v>0</v>
      </c>
      <c r="N52" s="35">
        <f t="shared" si="2"/>
        <v>0</v>
      </c>
      <c r="O52" s="35">
        <f t="shared" si="2"/>
        <v>0</v>
      </c>
    </row>
    <row r="53" spans="1:15" s="58" customFormat="1" hidden="1">
      <c r="B53" s="64" t="s">
        <v>54</v>
      </c>
      <c r="C53" s="188"/>
      <c r="D53" s="34">
        <f>D11</f>
        <v>0</v>
      </c>
      <c r="E53" s="34">
        <f t="shared" ref="E53:O53" si="3">E11</f>
        <v>0</v>
      </c>
      <c r="F53" s="34">
        <f t="shared" si="3"/>
        <v>0</v>
      </c>
      <c r="G53" s="34">
        <f t="shared" si="3"/>
        <v>0</v>
      </c>
      <c r="H53" s="34">
        <f t="shared" si="3"/>
        <v>0</v>
      </c>
      <c r="I53" s="34">
        <f t="shared" si="3"/>
        <v>0</v>
      </c>
      <c r="J53" s="34">
        <f t="shared" si="3"/>
        <v>0</v>
      </c>
      <c r="K53" s="34">
        <f t="shared" si="3"/>
        <v>0</v>
      </c>
      <c r="L53" s="34">
        <f t="shared" si="3"/>
        <v>0</v>
      </c>
      <c r="M53" s="34">
        <f t="shared" si="3"/>
        <v>0</v>
      </c>
      <c r="N53" s="34">
        <f t="shared" si="3"/>
        <v>0</v>
      </c>
      <c r="O53" s="34">
        <f t="shared" si="3"/>
        <v>0</v>
      </c>
    </row>
    <row r="54" spans="1:15" s="58" customFormat="1" ht="13" hidden="1" thickBot="1">
      <c r="B54" s="189" t="s">
        <v>55</v>
      </c>
      <c r="C54" s="190"/>
      <c r="D54" s="191">
        <f t="shared" ref="D54:O54" si="4">D13</f>
        <v>0</v>
      </c>
      <c r="E54" s="191">
        <f t="shared" si="4"/>
        <v>0</v>
      </c>
      <c r="F54" s="191">
        <f t="shared" si="4"/>
        <v>0</v>
      </c>
      <c r="G54" s="191">
        <f t="shared" si="4"/>
        <v>0</v>
      </c>
      <c r="H54" s="191">
        <f t="shared" si="4"/>
        <v>0</v>
      </c>
      <c r="I54" s="191">
        <f t="shared" si="4"/>
        <v>0</v>
      </c>
      <c r="J54" s="191">
        <f t="shared" si="4"/>
        <v>0</v>
      </c>
      <c r="K54" s="191">
        <f t="shared" si="4"/>
        <v>0</v>
      </c>
      <c r="L54" s="191">
        <f t="shared" si="4"/>
        <v>0</v>
      </c>
      <c r="M54" s="191">
        <f t="shared" si="4"/>
        <v>0</v>
      </c>
      <c r="N54" s="191">
        <f t="shared" si="4"/>
        <v>0</v>
      </c>
      <c r="O54" s="191">
        <f t="shared" si="4"/>
        <v>0</v>
      </c>
    </row>
    <row r="55" spans="1:15" s="35" customFormat="1" hidden="1">
      <c r="B55" s="118" t="s">
        <v>708</v>
      </c>
      <c r="C55" s="188"/>
      <c r="D55" s="34">
        <f t="shared" ref="D55:O55" si="5">SUM(D52:D54)</f>
        <v>0</v>
      </c>
      <c r="E55" s="34">
        <f t="shared" si="5"/>
        <v>0</v>
      </c>
      <c r="F55" s="34">
        <f t="shared" si="5"/>
        <v>0</v>
      </c>
      <c r="G55" s="34">
        <f t="shared" si="5"/>
        <v>0</v>
      </c>
      <c r="H55" s="34">
        <f t="shared" si="5"/>
        <v>0</v>
      </c>
      <c r="I55" s="34">
        <f t="shared" si="5"/>
        <v>0</v>
      </c>
      <c r="J55" s="35">
        <f t="shared" si="5"/>
        <v>0</v>
      </c>
      <c r="K55" s="35">
        <f t="shared" si="5"/>
        <v>0</v>
      </c>
      <c r="L55" s="35">
        <f t="shared" si="5"/>
        <v>0</v>
      </c>
      <c r="M55" s="35">
        <f t="shared" si="5"/>
        <v>0</v>
      </c>
      <c r="N55" s="35">
        <f t="shared" si="5"/>
        <v>0</v>
      </c>
      <c r="O55" s="35">
        <f t="shared" si="5"/>
        <v>0</v>
      </c>
    </row>
    <row r="56" spans="1:15" s="58" customFormat="1" hidden="1">
      <c r="B56" s="64" t="s">
        <v>1825</v>
      </c>
      <c r="C56" s="188"/>
      <c r="D56" s="192">
        <v>0.15</v>
      </c>
      <c r="E56" s="192">
        <v>0.11799999999999999</v>
      </c>
      <c r="F56" s="192">
        <v>0.13300000000000001</v>
      </c>
      <c r="G56" s="192">
        <v>0.154</v>
      </c>
      <c r="H56" s="192">
        <v>0.182</v>
      </c>
      <c r="I56" s="193">
        <v>0.111</v>
      </c>
      <c r="J56" s="194">
        <v>0.25</v>
      </c>
      <c r="K56" s="194">
        <v>0</v>
      </c>
      <c r="L56" s="194">
        <v>0.33300000000000002</v>
      </c>
      <c r="M56" s="194">
        <v>0.5</v>
      </c>
      <c r="N56" s="194">
        <v>1</v>
      </c>
      <c r="O56" s="194">
        <v>0</v>
      </c>
    </row>
    <row r="57" spans="1:15" s="58" customFormat="1" ht="13" hidden="1" thickBot="1">
      <c r="B57" s="195" t="s">
        <v>1738</v>
      </c>
      <c r="C57" s="196">
        <f>-SUM(D57:O57)</f>
        <v>0</v>
      </c>
      <c r="D57" s="197">
        <f t="shared" ref="D57:O57" si="6">D55*D56</f>
        <v>0</v>
      </c>
      <c r="E57" s="197">
        <f t="shared" si="6"/>
        <v>0</v>
      </c>
      <c r="F57" s="197">
        <f t="shared" si="6"/>
        <v>0</v>
      </c>
      <c r="G57" s="197">
        <f t="shared" si="6"/>
        <v>0</v>
      </c>
      <c r="H57" s="197">
        <f t="shared" si="6"/>
        <v>0</v>
      </c>
      <c r="I57" s="197">
        <f t="shared" si="6"/>
        <v>0</v>
      </c>
      <c r="J57" s="198">
        <f t="shared" si="6"/>
        <v>0</v>
      </c>
      <c r="K57" s="198">
        <f t="shared" si="6"/>
        <v>0</v>
      </c>
      <c r="L57" s="198">
        <f t="shared" si="6"/>
        <v>0</v>
      </c>
      <c r="M57" s="198">
        <f t="shared" si="6"/>
        <v>0</v>
      </c>
      <c r="N57" s="198">
        <f t="shared" si="6"/>
        <v>0</v>
      </c>
      <c r="O57" s="198">
        <f t="shared" si="6"/>
        <v>0</v>
      </c>
    </row>
    <row r="58" spans="1:15" s="35" customFormat="1" ht="13.5" hidden="1" thickTop="1">
      <c r="B58" s="118" t="s">
        <v>1185</v>
      </c>
      <c r="C58" s="188"/>
      <c r="D58" s="34">
        <f t="shared" ref="D58:N58" si="7">D55-D57</f>
        <v>0</v>
      </c>
      <c r="E58" s="34">
        <f t="shared" si="7"/>
        <v>0</v>
      </c>
      <c r="F58" s="34">
        <f t="shared" si="7"/>
        <v>0</v>
      </c>
      <c r="G58" s="34">
        <f t="shared" si="7"/>
        <v>0</v>
      </c>
      <c r="H58" s="34">
        <f t="shared" si="7"/>
        <v>0</v>
      </c>
      <c r="I58" s="34">
        <f t="shared" si="7"/>
        <v>0</v>
      </c>
      <c r="J58" s="35">
        <f t="shared" si="7"/>
        <v>0</v>
      </c>
      <c r="K58" s="35">
        <f t="shared" si="7"/>
        <v>0</v>
      </c>
      <c r="L58" s="35">
        <f t="shared" si="7"/>
        <v>0</v>
      </c>
      <c r="M58" s="35">
        <f t="shared" si="7"/>
        <v>0</v>
      </c>
      <c r="N58" s="35">
        <f t="shared" si="7"/>
        <v>0</v>
      </c>
      <c r="O58" s="35">
        <f>O55-O5-O57</f>
        <v>0</v>
      </c>
    </row>
    <row r="59" spans="1:15" s="62" customFormat="1" ht="13" hidden="1">
      <c r="B59" s="199"/>
      <c r="C59" s="200"/>
      <c r="D59" s="201">
        <f>SUM(D57)</f>
        <v>0</v>
      </c>
      <c r="E59" s="201">
        <f>SUM($D$57:E57)</f>
        <v>0</v>
      </c>
      <c r="F59" s="201">
        <f>SUM($D$57:F57)</f>
        <v>0</v>
      </c>
      <c r="G59" s="201">
        <f>SUM($D$57:G57)</f>
        <v>0</v>
      </c>
      <c r="H59" s="201">
        <f>SUM($D$57:H57)</f>
        <v>0</v>
      </c>
      <c r="I59" s="201">
        <f>SUM($D$57:I57)</f>
        <v>0</v>
      </c>
      <c r="J59" s="202">
        <f>SUM($D$57:J57)</f>
        <v>0</v>
      </c>
      <c r="K59" s="202">
        <f>SUM($D$57:K57)</f>
        <v>0</v>
      </c>
      <c r="L59" s="202">
        <f>SUM($D$57:L57)</f>
        <v>0</v>
      </c>
      <c r="M59" s="202">
        <f>SUM($D$57:M57)</f>
        <v>0</v>
      </c>
      <c r="N59" s="202">
        <f>SUM($D$57:N57)</f>
        <v>0</v>
      </c>
      <c r="O59" s="202">
        <f>SUM($D$57:O57)</f>
        <v>0</v>
      </c>
    </row>
    <row r="60" spans="1:15" s="58" customFormat="1" ht="29" hidden="1" customHeight="1">
      <c r="B60" s="186">
        <v>2</v>
      </c>
      <c r="C60" s="187"/>
      <c r="D60" s="187"/>
      <c r="E60" s="187"/>
      <c r="F60" s="187"/>
      <c r="G60" s="187"/>
      <c r="H60" s="132"/>
      <c r="I60" s="132"/>
      <c r="J60" s="132"/>
      <c r="K60" s="132"/>
      <c r="L60" s="132"/>
      <c r="M60" s="132"/>
      <c r="N60" s="132"/>
      <c r="O60" s="132"/>
    </row>
    <row r="61" spans="1:15" s="98" customFormat="1" ht="13" hidden="1">
      <c r="D61" s="98" t="s">
        <v>1785</v>
      </c>
      <c r="E61" s="98" t="s">
        <v>1786</v>
      </c>
      <c r="F61" s="98" t="s">
        <v>1787</v>
      </c>
      <c r="G61" s="98" t="s">
        <v>1788</v>
      </c>
      <c r="H61" s="98" t="s">
        <v>1789</v>
      </c>
      <c r="I61" s="98" t="s">
        <v>1790</v>
      </c>
      <c r="J61" s="98" t="s">
        <v>1791</v>
      </c>
      <c r="K61" s="98" t="s">
        <v>1769</v>
      </c>
      <c r="L61" s="98" t="s">
        <v>1770</v>
      </c>
      <c r="M61" s="98" t="s">
        <v>1771</v>
      </c>
      <c r="N61" s="98" t="s">
        <v>1772</v>
      </c>
      <c r="O61" s="98" t="s">
        <v>1793</v>
      </c>
    </row>
    <row r="62" spans="1:15" s="64" customFormat="1" hidden="1">
      <c r="B62" s="64" t="s">
        <v>1836</v>
      </c>
      <c r="C62" s="34"/>
      <c r="D62" s="73">
        <f>D10</f>
        <v>0</v>
      </c>
      <c r="E62" s="34">
        <f>D68</f>
        <v>0</v>
      </c>
      <c r="F62" s="34">
        <f t="shared" ref="F62:O62" si="8">E68</f>
        <v>0</v>
      </c>
      <c r="G62" s="34">
        <f t="shared" si="8"/>
        <v>0</v>
      </c>
      <c r="H62" s="34">
        <f t="shared" si="8"/>
        <v>0</v>
      </c>
      <c r="I62" s="34">
        <f t="shared" si="8"/>
        <v>0</v>
      </c>
      <c r="J62" s="34">
        <f t="shared" si="8"/>
        <v>0</v>
      </c>
      <c r="K62" s="34">
        <f t="shared" si="8"/>
        <v>0</v>
      </c>
      <c r="L62" s="34">
        <f t="shared" si="8"/>
        <v>0</v>
      </c>
      <c r="M62" s="34">
        <f t="shared" si="8"/>
        <v>0</v>
      </c>
      <c r="N62" s="34">
        <f t="shared" si="8"/>
        <v>0</v>
      </c>
      <c r="O62" s="34">
        <f t="shared" si="8"/>
        <v>0</v>
      </c>
    </row>
    <row r="63" spans="1:15" s="64" customFormat="1" hidden="1">
      <c r="B63" s="64" t="s">
        <v>54</v>
      </c>
      <c r="C63" s="34"/>
      <c r="D63" s="34">
        <f t="shared" ref="D63:J63" si="9">D11</f>
        <v>0</v>
      </c>
      <c r="E63" s="34">
        <f t="shared" si="9"/>
        <v>0</v>
      </c>
      <c r="F63" s="34">
        <f t="shared" si="9"/>
        <v>0</v>
      </c>
      <c r="G63" s="34">
        <f t="shared" si="9"/>
        <v>0</v>
      </c>
      <c r="H63" s="34">
        <f t="shared" si="9"/>
        <v>0</v>
      </c>
      <c r="I63" s="34">
        <f t="shared" si="9"/>
        <v>0</v>
      </c>
      <c r="J63" s="34">
        <f t="shared" si="9"/>
        <v>0</v>
      </c>
      <c r="K63" s="34">
        <f>K11</f>
        <v>0</v>
      </c>
      <c r="L63" s="34">
        <f>L11</f>
        <v>0</v>
      </c>
      <c r="M63" s="34">
        <f>M11</f>
        <v>0</v>
      </c>
      <c r="N63" s="34">
        <f>N11</f>
        <v>0</v>
      </c>
      <c r="O63" s="34">
        <f>O11</f>
        <v>0</v>
      </c>
    </row>
    <row r="64" spans="1:15" s="64" customFormat="1" ht="13" hidden="1" thickBot="1">
      <c r="B64" s="189" t="s">
        <v>55</v>
      </c>
      <c r="C64" s="191"/>
      <c r="D64" s="191">
        <f t="shared" ref="D64:O64" si="10">D13</f>
        <v>0</v>
      </c>
      <c r="E64" s="191">
        <f t="shared" si="10"/>
        <v>0</v>
      </c>
      <c r="F64" s="191">
        <f t="shared" si="10"/>
        <v>0</v>
      </c>
      <c r="G64" s="191">
        <f t="shared" si="10"/>
        <v>0</v>
      </c>
      <c r="H64" s="191">
        <f t="shared" si="10"/>
        <v>0</v>
      </c>
      <c r="I64" s="191">
        <f t="shared" si="10"/>
        <v>0</v>
      </c>
      <c r="J64" s="191">
        <f t="shared" si="10"/>
        <v>0</v>
      </c>
      <c r="K64" s="191">
        <f t="shared" si="10"/>
        <v>0</v>
      </c>
      <c r="L64" s="191">
        <f t="shared" si="10"/>
        <v>0</v>
      </c>
      <c r="M64" s="191">
        <f t="shared" si="10"/>
        <v>0</v>
      </c>
      <c r="N64" s="191">
        <f t="shared" si="10"/>
        <v>0</v>
      </c>
      <c r="O64" s="191">
        <f t="shared" si="10"/>
        <v>0</v>
      </c>
    </row>
    <row r="65" spans="2:15" s="73" customFormat="1" hidden="1">
      <c r="B65" s="73" t="s">
        <v>708</v>
      </c>
      <c r="D65" s="73">
        <f t="shared" ref="D65:O65" si="11">SUM(D62:D64)</f>
        <v>0</v>
      </c>
      <c r="E65" s="73">
        <f t="shared" si="11"/>
        <v>0</v>
      </c>
      <c r="F65" s="73">
        <f t="shared" si="11"/>
        <v>0</v>
      </c>
      <c r="G65" s="73">
        <f t="shared" si="11"/>
        <v>0</v>
      </c>
      <c r="H65" s="73">
        <f t="shared" si="11"/>
        <v>0</v>
      </c>
      <c r="I65" s="73">
        <f t="shared" si="11"/>
        <v>0</v>
      </c>
      <c r="J65" s="73">
        <f t="shared" si="11"/>
        <v>0</v>
      </c>
      <c r="K65" s="73">
        <f t="shared" si="11"/>
        <v>0</v>
      </c>
      <c r="L65" s="73">
        <f t="shared" si="11"/>
        <v>0</v>
      </c>
      <c r="M65" s="73">
        <f t="shared" si="11"/>
        <v>0</v>
      </c>
      <c r="N65" s="73">
        <f t="shared" si="11"/>
        <v>0</v>
      </c>
      <c r="O65" s="73">
        <f t="shared" si="11"/>
        <v>0</v>
      </c>
    </row>
    <row r="66" spans="2:15" s="64" customFormat="1" hidden="1">
      <c r="B66" s="64" t="s">
        <v>1825</v>
      </c>
      <c r="C66" s="193"/>
      <c r="D66" s="192">
        <v>0.22</v>
      </c>
      <c r="E66" s="193">
        <v>0.23100000000000001</v>
      </c>
      <c r="F66" s="193">
        <v>0.158</v>
      </c>
      <c r="G66" s="193">
        <v>0</v>
      </c>
      <c r="H66" s="193">
        <v>0</v>
      </c>
      <c r="I66" s="193">
        <v>0</v>
      </c>
      <c r="J66" s="193">
        <v>0</v>
      </c>
      <c r="K66" s="193">
        <v>0.14899999999999999</v>
      </c>
      <c r="L66" s="193">
        <v>0.11600000000000001</v>
      </c>
      <c r="M66" s="193">
        <v>0.26300000000000001</v>
      </c>
      <c r="N66" s="193">
        <v>0.46400000000000002</v>
      </c>
      <c r="O66" s="193">
        <v>1</v>
      </c>
    </row>
    <row r="67" spans="2:15" s="64" customFormat="1" ht="13" hidden="1" thickBot="1">
      <c r="B67" s="195" t="s">
        <v>1824</v>
      </c>
      <c r="C67" s="196">
        <f>SUM(D67:O67)</f>
        <v>0</v>
      </c>
      <c r="D67" s="203">
        <f>D65*D66</f>
        <v>0</v>
      </c>
      <c r="E67" s="197">
        <f t="shared" ref="E67:O67" si="12">E65*E66</f>
        <v>0</v>
      </c>
      <c r="F67" s="197">
        <f t="shared" si="12"/>
        <v>0</v>
      </c>
      <c r="G67" s="197">
        <f t="shared" si="12"/>
        <v>0</v>
      </c>
      <c r="H67" s="197">
        <f t="shared" si="12"/>
        <v>0</v>
      </c>
      <c r="I67" s="197">
        <f t="shared" si="12"/>
        <v>0</v>
      </c>
      <c r="J67" s="197">
        <f t="shared" si="12"/>
        <v>0</v>
      </c>
      <c r="K67" s="197">
        <f t="shared" si="12"/>
        <v>0</v>
      </c>
      <c r="L67" s="197">
        <f t="shared" si="12"/>
        <v>0</v>
      </c>
      <c r="M67" s="197">
        <f t="shared" si="12"/>
        <v>0</v>
      </c>
      <c r="N67" s="197">
        <f t="shared" si="12"/>
        <v>0</v>
      </c>
      <c r="O67" s="197">
        <f t="shared" si="12"/>
        <v>0</v>
      </c>
    </row>
    <row r="68" spans="2:15" s="34" customFormat="1" ht="13.5" hidden="1" thickTop="1">
      <c r="B68" s="118" t="s">
        <v>1185</v>
      </c>
      <c r="D68" s="34">
        <f t="shared" ref="D68:O68" si="13">D65-D67</f>
        <v>0</v>
      </c>
      <c r="E68" s="34">
        <f t="shared" si="13"/>
        <v>0</v>
      </c>
      <c r="F68" s="34">
        <f t="shared" si="13"/>
        <v>0</v>
      </c>
      <c r="G68" s="34">
        <f t="shared" si="13"/>
        <v>0</v>
      </c>
      <c r="H68" s="34">
        <f t="shared" si="13"/>
        <v>0</v>
      </c>
      <c r="I68" s="34">
        <f t="shared" si="13"/>
        <v>0</v>
      </c>
      <c r="J68" s="34">
        <f t="shared" si="13"/>
        <v>0</v>
      </c>
      <c r="K68" s="34">
        <f t="shared" si="13"/>
        <v>0</v>
      </c>
      <c r="L68" s="34">
        <f t="shared" si="13"/>
        <v>0</v>
      </c>
      <c r="M68" s="34">
        <f t="shared" si="13"/>
        <v>0</v>
      </c>
      <c r="N68" s="34">
        <f t="shared" si="13"/>
        <v>0</v>
      </c>
      <c r="O68" s="34">
        <f t="shared" si="13"/>
        <v>0</v>
      </c>
    </row>
    <row r="69" spans="2:15" s="58" customFormat="1" ht="26.4" hidden="1" customHeight="1">
      <c r="B69" s="186">
        <v>3</v>
      </c>
      <c r="C69" s="187"/>
      <c r="D69" s="187"/>
      <c r="E69" s="187"/>
      <c r="F69" s="187"/>
      <c r="G69" s="187"/>
      <c r="H69" s="132"/>
      <c r="I69" s="132"/>
      <c r="J69" s="132"/>
      <c r="K69" s="132"/>
      <c r="L69" s="132"/>
      <c r="M69" s="132"/>
      <c r="N69" s="132"/>
      <c r="O69" s="132"/>
    </row>
    <row r="70" spans="2:15" s="98" customFormat="1" ht="13" hidden="1">
      <c r="D70" s="98" t="s">
        <v>1785</v>
      </c>
      <c r="E70" s="98" t="s">
        <v>1786</v>
      </c>
      <c r="F70" s="98" t="s">
        <v>1787</v>
      </c>
      <c r="G70" s="98" t="s">
        <v>1788</v>
      </c>
      <c r="H70" s="98" t="s">
        <v>1789</v>
      </c>
      <c r="I70" s="98" t="s">
        <v>1790</v>
      </c>
      <c r="J70" s="98" t="s">
        <v>1791</v>
      </c>
      <c r="K70" s="98" t="s">
        <v>1769</v>
      </c>
      <c r="L70" s="98" t="s">
        <v>1770</v>
      </c>
      <c r="M70" s="98" t="s">
        <v>1771</v>
      </c>
      <c r="N70" s="98" t="s">
        <v>1772</v>
      </c>
      <c r="O70" s="98" t="s">
        <v>1793</v>
      </c>
    </row>
    <row r="71" spans="2:15" s="64" customFormat="1" ht="11.4" hidden="1" customHeight="1">
      <c r="B71" s="64" t="s">
        <v>1836</v>
      </c>
      <c r="C71" s="34"/>
      <c r="D71" s="34">
        <f>D10</f>
        <v>0</v>
      </c>
      <c r="E71" s="34">
        <f t="shared" ref="E71:O71" si="14">D77</f>
        <v>0</v>
      </c>
      <c r="F71" s="34">
        <f t="shared" si="14"/>
        <v>0</v>
      </c>
      <c r="G71" s="34">
        <f t="shared" si="14"/>
        <v>0</v>
      </c>
      <c r="H71" s="34">
        <f t="shared" si="14"/>
        <v>0</v>
      </c>
      <c r="I71" s="34">
        <f t="shared" si="14"/>
        <v>0</v>
      </c>
      <c r="J71" s="34">
        <f t="shared" si="14"/>
        <v>0</v>
      </c>
      <c r="K71" s="34">
        <f t="shared" si="14"/>
        <v>0</v>
      </c>
      <c r="L71" s="34">
        <f t="shared" si="14"/>
        <v>0</v>
      </c>
      <c r="M71" s="34">
        <f t="shared" si="14"/>
        <v>0</v>
      </c>
      <c r="N71" s="34">
        <f t="shared" si="14"/>
        <v>0</v>
      </c>
      <c r="O71" s="34">
        <f t="shared" si="14"/>
        <v>0</v>
      </c>
    </row>
    <row r="72" spans="2:15" s="64" customFormat="1" hidden="1">
      <c r="B72" s="64" t="s">
        <v>54</v>
      </c>
      <c r="C72" s="34"/>
      <c r="D72" s="34">
        <f>D11</f>
        <v>0</v>
      </c>
      <c r="E72" s="34">
        <f t="shared" ref="E72:O72" si="15">E11</f>
        <v>0</v>
      </c>
      <c r="F72" s="34">
        <f t="shared" si="15"/>
        <v>0</v>
      </c>
      <c r="G72" s="34">
        <f t="shared" si="15"/>
        <v>0</v>
      </c>
      <c r="H72" s="34">
        <f t="shared" si="15"/>
        <v>0</v>
      </c>
      <c r="I72" s="34">
        <f t="shared" si="15"/>
        <v>0</v>
      </c>
      <c r="J72" s="34">
        <f t="shared" si="15"/>
        <v>0</v>
      </c>
      <c r="K72" s="34">
        <f t="shared" si="15"/>
        <v>0</v>
      </c>
      <c r="L72" s="34">
        <f t="shared" si="15"/>
        <v>0</v>
      </c>
      <c r="M72" s="34">
        <f t="shared" si="15"/>
        <v>0</v>
      </c>
      <c r="N72" s="34">
        <f t="shared" si="15"/>
        <v>0</v>
      </c>
      <c r="O72" s="34">
        <f t="shared" si="15"/>
        <v>0</v>
      </c>
    </row>
    <row r="73" spans="2:15" s="64" customFormat="1" ht="13" hidden="1" thickBot="1">
      <c r="B73" s="189" t="s">
        <v>55</v>
      </c>
      <c r="C73" s="191"/>
      <c r="D73" s="191">
        <f t="shared" ref="D73:O73" si="16">D13</f>
        <v>0</v>
      </c>
      <c r="E73" s="191">
        <f t="shared" si="16"/>
        <v>0</v>
      </c>
      <c r="F73" s="191">
        <f t="shared" si="16"/>
        <v>0</v>
      </c>
      <c r="G73" s="191">
        <f t="shared" si="16"/>
        <v>0</v>
      </c>
      <c r="H73" s="191">
        <f t="shared" si="16"/>
        <v>0</v>
      </c>
      <c r="I73" s="191">
        <f t="shared" si="16"/>
        <v>0</v>
      </c>
      <c r="J73" s="191">
        <f t="shared" si="16"/>
        <v>0</v>
      </c>
      <c r="K73" s="191">
        <f t="shared" si="16"/>
        <v>0</v>
      </c>
      <c r="L73" s="191">
        <f t="shared" si="16"/>
        <v>0</v>
      </c>
      <c r="M73" s="191">
        <f t="shared" si="16"/>
        <v>0</v>
      </c>
      <c r="N73" s="191">
        <f t="shared" si="16"/>
        <v>0</v>
      </c>
      <c r="O73" s="191">
        <f t="shared" si="16"/>
        <v>0</v>
      </c>
    </row>
    <row r="74" spans="2:15" s="34" customFormat="1" hidden="1">
      <c r="B74" s="34" t="s">
        <v>708</v>
      </c>
      <c r="D74" s="34">
        <f t="shared" ref="D74:O74" si="17">SUM(D71:D73)</f>
        <v>0</v>
      </c>
      <c r="E74" s="34">
        <f t="shared" si="17"/>
        <v>0</v>
      </c>
      <c r="F74" s="34">
        <f t="shared" si="17"/>
        <v>0</v>
      </c>
      <c r="G74" s="34">
        <f t="shared" si="17"/>
        <v>0</v>
      </c>
      <c r="H74" s="34">
        <f t="shared" si="17"/>
        <v>0</v>
      </c>
      <c r="I74" s="34">
        <f t="shared" si="17"/>
        <v>0</v>
      </c>
      <c r="J74" s="34">
        <f t="shared" si="17"/>
        <v>0</v>
      </c>
      <c r="K74" s="34">
        <f t="shared" si="17"/>
        <v>0</v>
      </c>
      <c r="L74" s="34">
        <f t="shared" si="17"/>
        <v>0</v>
      </c>
      <c r="M74" s="34">
        <f t="shared" si="17"/>
        <v>0</v>
      </c>
      <c r="N74" s="34">
        <f t="shared" si="17"/>
        <v>0</v>
      </c>
      <c r="O74" s="34">
        <f t="shared" si="17"/>
        <v>0</v>
      </c>
    </row>
    <row r="75" spans="2:15" s="64" customFormat="1" hidden="1">
      <c r="B75" s="64" t="s">
        <v>1825</v>
      </c>
      <c r="C75" s="193"/>
      <c r="D75" s="193">
        <v>0.45</v>
      </c>
      <c r="E75" s="193">
        <v>0.63600000000000001</v>
      </c>
      <c r="F75" s="193">
        <v>0</v>
      </c>
      <c r="G75" s="193">
        <v>0</v>
      </c>
      <c r="H75" s="193">
        <v>0</v>
      </c>
      <c r="I75" s="193">
        <v>0</v>
      </c>
      <c r="J75" s="193">
        <v>0</v>
      </c>
      <c r="K75" s="193">
        <v>0</v>
      </c>
      <c r="L75" s="193">
        <v>0</v>
      </c>
      <c r="M75" s="193">
        <v>0</v>
      </c>
      <c r="N75" s="193">
        <v>0</v>
      </c>
      <c r="O75" s="193">
        <v>1</v>
      </c>
    </row>
    <row r="76" spans="2:15" s="64" customFormat="1" ht="13" hidden="1" thickBot="1">
      <c r="B76" s="195" t="s">
        <v>1824</v>
      </c>
      <c r="C76" s="196">
        <f>-SUM(D76:O76)</f>
        <v>0</v>
      </c>
      <c r="D76" s="197">
        <f>D74*D75</f>
        <v>0</v>
      </c>
      <c r="E76" s="197">
        <f t="shared" ref="E76:O76" si="18">E74*E75</f>
        <v>0</v>
      </c>
      <c r="F76" s="197">
        <f t="shared" si="18"/>
        <v>0</v>
      </c>
      <c r="G76" s="197">
        <f t="shared" si="18"/>
        <v>0</v>
      </c>
      <c r="H76" s="197">
        <f t="shared" si="18"/>
        <v>0</v>
      </c>
      <c r="I76" s="197">
        <f t="shared" si="18"/>
        <v>0</v>
      </c>
      <c r="J76" s="197">
        <f t="shared" si="18"/>
        <v>0</v>
      </c>
      <c r="K76" s="197">
        <f t="shared" si="18"/>
        <v>0</v>
      </c>
      <c r="L76" s="197">
        <f t="shared" si="18"/>
        <v>0</v>
      </c>
      <c r="M76" s="197">
        <f t="shared" si="18"/>
        <v>0</v>
      </c>
      <c r="N76" s="197">
        <f t="shared" si="18"/>
        <v>0</v>
      </c>
      <c r="O76" s="197">
        <f t="shared" si="18"/>
        <v>0</v>
      </c>
    </row>
    <row r="77" spans="2:15" s="34" customFormat="1" ht="13.5" hidden="1" thickTop="1">
      <c r="B77" s="118" t="s">
        <v>1185</v>
      </c>
      <c r="D77" s="34">
        <f t="shared" ref="D77:O77" si="19">D74-D76</f>
        <v>0</v>
      </c>
      <c r="E77" s="34">
        <f t="shared" si="19"/>
        <v>0</v>
      </c>
      <c r="F77" s="34">
        <f t="shared" si="19"/>
        <v>0</v>
      </c>
      <c r="G77" s="34">
        <f t="shared" si="19"/>
        <v>0</v>
      </c>
      <c r="H77" s="34">
        <f t="shared" si="19"/>
        <v>0</v>
      </c>
      <c r="I77" s="34">
        <f t="shared" si="19"/>
        <v>0</v>
      </c>
      <c r="J77" s="34">
        <f t="shared" si="19"/>
        <v>0</v>
      </c>
      <c r="K77" s="34">
        <f t="shared" si="19"/>
        <v>0</v>
      </c>
      <c r="L77" s="34">
        <f t="shared" si="19"/>
        <v>0</v>
      </c>
      <c r="M77" s="34">
        <f t="shared" si="19"/>
        <v>0</v>
      </c>
      <c r="N77" s="34">
        <f t="shared" si="19"/>
        <v>0</v>
      </c>
      <c r="O77" s="34">
        <f t="shared" si="19"/>
        <v>0</v>
      </c>
    </row>
    <row r="78" spans="2:15" s="58" customFormat="1" hidden="1">
      <c r="C78" s="115"/>
      <c r="D78" s="11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2:15" s="58" customFormat="1" hidden="1">
      <c r="C79" s="115"/>
      <c r="D79" s="11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2:15" s="58" customFormat="1">
      <c r="C80" s="115"/>
      <c r="D80" s="115"/>
    </row>
    <row r="81" spans="3:4" s="58" customFormat="1">
      <c r="C81" s="115"/>
      <c r="D81" s="115"/>
    </row>
    <row r="82" spans="3:4" s="58" customFormat="1">
      <c r="C82" s="115"/>
      <c r="D82" s="115"/>
    </row>
    <row r="83" spans="3:4" s="58" customFormat="1">
      <c r="C83" s="115"/>
      <c r="D83" s="115"/>
    </row>
    <row r="84" spans="3:4" s="58" customFormat="1">
      <c r="C84" s="115"/>
      <c r="D84" s="115"/>
    </row>
    <row r="85" spans="3:4" s="58" customFormat="1">
      <c r="C85" s="115"/>
      <c r="D85" s="115"/>
    </row>
    <row r="86" spans="3:4" s="58" customFormat="1">
      <c r="C86" s="115"/>
      <c r="D86" s="115"/>
    </row>
    <row r="87" spans="3:4" s="58" customFormat="1">
      <c r="C87" s="115"/>
      <c r="D87" s="115"/>
    </row>
    <row r="88" spans="3:4" s="58" customFormat="1">
      <c r="C88" s="115"/>
      <c r="D88" s="115"/>
    </row>
    <row r="89" spans="3:4" s="58" customFormat="1">
      <c r="C89" s="115"/>
      <c r="D89" s="115"/>
    </row>
    <row r="90" spans="3:4" s="58" customFormat="1">
      <c r="C90" s="115"/>
      <c r="D90" s="115"/>
    </row>
    <row r="91" spans="3:4" s="58" customFormat="1">
      <c r="C91" s="115"/>
      <c r="D91" s="115"/>
    </row>
    <row r="92" spans="3:4" s="58" customFormat="1">
      <c r="C92" s="115"/>
      <c r="D92" s="115"/>
    </row>
    <row r="93" spans="3:4" s="58" customFormat="1">
      <c r="C93" s="115"/>
      <c r="D93" s="115"/>
    </row>
    <row r="94" spans="3:4" s="58" customFormat="1">
      <c r="C94" s="115"/>
      <c r="D94" s="115"/>
    </row>
    <row r="95" spans="3:4" s="58" customFormat="1">
      <c r="C95" s="115"/>
      <c r="D95" s="115"/>
    </row>
  </sheetData>
  <phoneticPr fontId="0" type="noConversion"/>
  <hyperlinks>
    <hyperlink ref="B46" r:id="rId1" display="http://www.tea.state.tx.us/school.finance/funding/sofweb7.html" xr:uid="{00000000-0004-0000-0400-000000000000}"/>
  </hyperlinks>
  <pageMargins left="0.25" right="0.25" top="0.5" bottom="0.5" header="0.5" footer="0.5"/>
  <pageSetup scale="58" orientation="landscape" r:id="rId2"/>
  <headerFooter alignWithMargins="0">
    <oddFooter>&amp;R&amp;"Times New Roman,Italic"&amp;9ESC 12/Template/May 2009/Admin Lead-SF</oddFooter>
  </headerFooter>
  <cellWatches>
    <cellWatch r="B5"/>
  </cellWatch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  <pageSetUpPr fitToPage="1"/>
  </sheetPr>
  <dimension ref="A1:AK196"/>
  <sheetViews>
    <sheetView zoomScale="85" zoomScaleNormal="85" workbookViewId="0">
      <pane xSplit="3" ySplit="7" topLeftCell="E8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ColWidth="9.08984375" defaultRowHeight="12.5"/>
  <cols>
    <col min="1" max="1" width="2.90625" style="41" customWidth="1"/>
    <col min="2" max="2" width="45.36328125" style="58" customWidth="1"/>
    <col min="3" max="3" width="2.54296875" style="64" customWidth="1"/>
    <col min="4" max="4" width="11.453125" style="68" hidden="1" customWidth="1"/>
    <col min="5" max="5" width="11.6328125" style="38" customWidth="1"/>
    <col min="6" max="6" width="2.54296875" style="64" customWidth="1"/>
    <col min="7" max="7" width="11.6328125" style="41" customWidth="1"/>
    <col min="8" max="8" width="2.54296875" style="64" customWidth="1"/>
    <col min="9" max="9" width="11.6328125" style="41" customWidth="1"/>
    <col min="10" max="10" width="2.54296875" style="64" customWidth="1"/>
    <col min="11" max="11" width="11.6328125" style="41" customWidth="1"/>
    <col min="12" max="12" width="2.54296875" style="64" customWidth="1"/>
    <col min="13" max="13" width="11.6328125" style="41" customWidth="1"/>
    <col min="14" max="14" width="2.54296875" style="64" customWidth="1"/>
    <col min="15" max="15" width="11.6328125" style="41" customWidth="1"/>
    <col min="16" max="16" width="2.54296875" style="64" customWidth="1"/>
    <col min="17" max="17" width="11.6328125" style="41" customWidth="1"/>
    <col min="18" max="18" width="2.54296875" style="64" customWidth="1"/>
    <col min="19" max="19" width="11.6328125" style="41" customWidth="1"/>
    <col min="20" max="20" width="2.54296875" style="64" customWidth="1"/>
    <col min="21" max="21" width="11.6328125" style="41" customWidth="1"/>
    <col min="22" max="22" width="2.54296875" style="64" customWidth="1"/>
    <col min="23" max="23" width="11.6328125" style="41" customWidth="1"/>
    <col min="24" max="24" width="2.54296875" style="64" customWidth="1"/>
    <col min="25" max="25" width="11.6328125" style="41" customWidth="1"/>
    <col min="26" max="26" width="2.54296875" style="64" customWidth="1"/>
    <col min="27" max="27" width="11.6328125" style="41" customWidth="1"/>
    <col min="28" max="28" width="2.6328125" style="64" customWidth="1"/>
    <col min="29" max="29" width="13.54296875" style="58" customWidth="1"/>
    <col min="30" max="30" width="2.54296875" style="64" customWidth="1"/>
    <col min="31" max="31" width="13.6328125" style="41" customWidth="1"/>
    <col min="32" max="32" width="2.54296875" style="58" customWidth="1"/>
    <col min="33" max="33" width="13.453125" style="58" customWidth="1"/>
    <col min="34" max="34" width="2.54296875" style="41" customWidth="1"/>
    <col min="35" max="36" width="9.08984375" style="41" customWidth="1"/>
    <col min="37" max="37" width="9.6328125" style="41" customWidth="1"/>
    <col min="38" max="16384" width="9.08984375" style="41"/>
  </cols>
  <sheetData>
    <row r="1" spans="1:37" ht="13">
      <c r="A1" s="40" t="str">
        <f>'Data Entry - FSF'!A5</f>
        <v>R3</v>
      </c>
      <c r="G1" s="31"/>
      <c r="AC1" s="95">
        <f ca="1">TODAY()</f>
        <v>45531</v>
      </c>
    </row>
    <row r="2" spans="1:37" ht="13.5" thickBot="1">
      <c r="A2" s="131"/>
      <c r="G2" s="31"/>
      <c r="L2" s="115"/>
      <c r="M2" s="42"/>
      <c r="N2" s="115"/>
      <c r="O2" s="31"/>
      <c r="AH2" s="131"/>
    </row>
    <row r="3" spans="1:37" s="58" customFormat="1" ht="24.9" customHeight="1" thickBot="1">
      <c r="A3" s="132"/>
      <c r="B3" s="181" t="s">
        <v>1807</v>
      </c>
      <c r="C3" s="64"/>
      <c r="D3" s="73"/>
      <c r="E3" s="34"/>
      <c r="F3" s="64"/>
      <c r="G3" s="98"/>
      <c r="H3" s="99" t="s">
        <v>1519</v>
      </c>
      <c r="I3" s="100"/>
      <c r="J3" s="101"/>
      <c r="K3" s="102"/>
      <c r="L3" s="103"/>
      <c r="M3" s="103"/>
      <c r="N3" s="104"/>
      <c r="O3" s="104" t="e">
        <f>'Data Entry - FSF'!C2</f>
        <v>#N/A</v>
      </c>
      <c r="P3" s="105"/>
      <c r="Q3" s="106"/>
      <c r="R3" s="64"/>
      <c r="T3" s="64"/>
      <c r="V3" s="64"/>
      <c r="X3" s="64"/>
      <c r="Z3" s="64"/>
      <c r="AB3" s="64"/>
      <c r="AD3" s="64"/>
      <c r="AH3" s="132"/>
    </row>
    <row r="4" spans="1:37" ht="24.9" customHeight="1">
      <c r="A4" s="131"/>
      <c r="B4" s="179" t="s">
        <v>2640</v>
      </c>
      <c r="AH4" s="131"/>
    </row>
    <row r="5" spans="1:37" ht="13">
      <c r="A5" s="131"/>
      <c r="C5" s="68"/>
      <c r="E5" s="180" t="s">
        <v>1811</v>
      </c>
      <c r="AB5" s="60"/>
      <c r="AC5" s="63"/>
      <c r="AD5" s="60"/>
      <c r="AH5" s="131"/>
    </row>
    <row r="6" spans="1:37" ht="14">
      <c r="A6" s="131"/>
      <c r="B6" s="209"/>
      <c r="E6" s="44" t="s">
        <v>1762</v>
      </c>
      <c r="F6" s="116"/>
      <c r="G6" s="45" t="s">
        <v>1763</v>
      </c>
      <c r="H6" s="116"/>
      <c r="I6" s="45" t="s">
        <v>1764</v>
      </c>
      <c r="J6" s="116"/>
      <c r="K6" s="45" t="s">
        <v>1765</v>
      </c>
      <c r="L6" s="116"/>
      <c r="M6" s="45" t="s">
        <v>1766</v>
      </c>
      <c r="N6" s="116"/>
      <c r="O6" s="45" t="s">
        <v>1767</v>
      </c>
      <c r="P6" s="116"/>
      <c r="Q6" s="45" t="s">
        <v>1768</v>
      </c>
      <c r="R6" s="116"/>
      <c r="S6" s="45" t="s">
        <v>1769</v>
      </c>
      <c r="T6" s="116"/>
      <c r="U6" s="45" t="s">
        <v>1770</v>
      </c>
      <c r="V6" s="116"/>
      <c r="W6" s="45" t="s">
        <v>1771</v>
      </c>
      <c r="X6" s="116"/>
      <c r="Y6" s="45" t="s">
        <v>1772</v>
      </c>
      <c r="Z6" s="116"/>
      <c r="AA6" s="45" t="s">
        <v>1773</v>
      </c>
      <c r="AB6" s="116"/>
      <c r="AC6" s="87" t="s">
        <v>1782</v>
      </c>
      <c r="AD6" s="116"/>
      <c r="AE6" s="214" t="s">
        <v>1783</v>
      </c>
      <c r="AF6" s="114"/>
      <c r="AG6" s="87" t="s">
        <v>1784</v>
      </c>
      <c r="AH6" s="131"/>
      <c r="AK6" s="43"/>
    </row>
    <row r="7" spans="1:37" s="32" customFormat="1" ht="26">
      <c r="A7" s="133"/>
      <c r="B7" s="171" t="s">
        <v>1855</v>
      </c>
      <c r="D7" s="69"/>
      <c r="E7" s="175" t="str">
        <f>IF(C7&gt;0,"Actual", "Projected")</f>
        <v>Projected</v>
      </c>
      <c r="G7" s="175" t="str">
        <f>IF(F7&gt;0,"Actual", "Projected")</f>
        <v>Projected</v>
      </c>
      <c r="I7" s="175" t="str">
        <f>IF(H7&gt;0,"Actual", "Projected")</f>
        <v>Projected</v>
      </c>
      <c r="K7" s="175" t="str">
        <f>IF(J7&gt;0,"Actual", "Projected")</f>
        <v>Projected</v>
      </c>
      <c r="M7" s="175" t="str">
        <f>IF(L7&gt;0,"Actual", "Projected")</f>
        <v>Projected</v>
      </c>
      <c r="O7" s="175" t="str">
        <f>IF(N7&gt;0,"Actual", "Projected")</f>
        <v>Projected</v>
      </c>
      <c r="Q7" s="175" t="str">
        <f>IF(P7&gt;0,"Actual", "Projected")</f>
        <v>Projected</v>
      </c>
      <c r="S7" s="175" t="str">
        <f>IF(R7&gt;0,"Actual", "Projected")</f>
        <v>Projected</v>
      </c>
      <c r="U7" s="175" t="str">
        <f>IF(T7&gt;0,"Actual", "Projected")</f>
        <v>Projected</v>
      </c>
      <c r="W7" s="175" t="str">
        <f>IF(V7&gt;0,"Actual", "Projected")</f>
        <v>Projected</v>
      </c>
      <c r="Y7" s="175" t="str">
        <f>IF(X7&gt;0,"Actual", "Projected")</f>
        <v>Projected</v>
      </c>
      <c r="AA7" s="175" t="str">
        <f>IF(Z7&gt;0,"Actual", "Projected")</f>
        <v>Projected</v>
      </c>
      <c r="AB7" s="88"/>
      <c r="AC7" s="88"/>
      <c r="AD7" s="88"/>
      <c r="AE7" s="215"/>
      <c r="AF7" s="88"/>
      <c r="AG7" s="88"/>
      <c r="AH7" s="133"/>
      <c r="AK7" s="46"/>
    </row>
    <row r="8" spans="1:37" s="32" customFormat="1" ht="17.5">
      <c r="A8" s="133"/>
      <c r="B8" s="222" t="s">
        <v>2362</v>
      </c>
      <c r="D8" s="69"/>
      <c r="E8" s="28"/>
      <c r="G8" s="28"/>
      <c r="I8" s="28"/>
      <c r="K8" s="28"/>
      <c r="M8" s="28"/>
      <c r="O8" s="28"/>
      <c r="Q8" s="28"/>
      <c r="S8" s="28"/>
      <c r="U8" s="28"/>
      <c r="W8" s="28"/>
      <c r="Y8" s="28"/>
      <c r="AA8" s="28"/>
      <c r="AB8" s="88"/>
      <c r="AC8" s="88"/>
      <c r="AD8" s="88"/>
      <c r="AE8" s="215"/>
      <c r="AF8" s="88"/>
      <c r="AG8" s="88"/>
      <c r="AH8" s="133"/>
      <c r="AK8" s="46"/>
    </row>
    <row r="9" spans="1:37" s="58" customFormat="1" ht="13">
      <c r="A9" s="132"/>
      <c r="B9" s="221" t="s">
        <v>2354</v>
      </c>
      <c r="C9" s="60" t="s">
        <v>1776</v>
      </c>
      <c r="D9" s="70"/>
      <c r="E9" s="33">
        <v>0</v>
      </c>
      <c r="F9" s="39" t="s">
        <v>1776</v>
      </c>
      <c r="G9" s="13" t="e">
        <f>+E33</f>
        <v>#N/A</v>
      </c>
      <c r="H9" s="39" t="s">
        <v>1776</v>
      </c>
      <c r="I9" s="13" t="e">
        <f>+G33</f>
        <v>#N/A</v>
      </c>
      <c r="J9" s="39" t="s">
        <v>1776</v>
      </c>
      <c r="K9" s="13" t="e">
        <f>+I33</f>
        <v>#N/A</v>
      </c>
      <c r="L9" s="39" t="s">
        <v>1776</v>
      </c>
      <c r="M9" s="13" t="e">
        <f>+K33</f>
        <v>#N/A</v>
      </c>
      <c r="N9" s="39" t="s">
        <v>1776</v>
      </c>
      <c r="O9" s="13" t="e">
        <f>+M33</f>
        <v>#N/A</v>
      </c>
      <c r="P9" s="39" t="s">
        <v>1776</v>
      </c>
      <c r="Q9" s="13" t="e">
        <f>+O33</f>
        <v>#N/A</v>
      </c>
      <c r="R9" s="39" t="s">
        <v>1776</v>
      </c>
      <c r="S9" s="13" t="e">
        <f>+Q33</f>
        <v>#N/A</v>
      </c>
      <c r="T9" s="39" t="s">
        <v>1776</v>
      </c>
      <c r="U9" s="13" t="e">
        <f>+S33</f>
        <v>#N/A</v>
      </c>
      <c r="V9" s="39" t="s">
        <v>1776</v>
      </c>
      <c r="W9" s="13" t="e">
        <f>+U33</f>
        <v>#N/A</v>
      </c>
      <c r="X9" s="39" t="s">
        <v>1776</v>
      </c>
      <c r="Y9" s="13" t="e">
        <f>+W33</f>
        <v>#N/A</v>
      </c>
      <c r="Z9" s="39" t="s">
        <v>1776</v>
      </c>
      <c r="AA9" s="13" t="e">
        <f>+Y33</f>
        <v>#N/A</v>
      </c>
      <c r="AB9" s="39"/>
      <c r="AC9" s="61"/>
      <c r="AD9" s="39"/>
      <c r="AE9" s="213"/>
      <c r="AF9" s="13"/>
      <c r="AG9" s="61"/>
      <c r="AH9" s="132"/>
    </row>
    <row r="10" spans="1:37" ht="13">
      <c r="A10" s="131"/>
      <c r="E10" s="10"/>
      <c r="F10" s="34"/>
      <c r="G10" s="11"/>
      <c r="H10" s="34"/>
      <c r="I10" s="11"/>
      <c r="J10" s="34"/>
      <c r="K10" s="11"/>
      <c r="L10" s="34"/>
      <c r="M10" s="11"/>
      <c r="N10" s="34"/>
      <c r="O10" s="11"/>
      <c r="P10" s="34"/>
      <c r="Q10" s="11"/>
      <c r="R10" s="34"/>
      <c r="S10" s="11"/>
      <c r="T10" s="34"/>
      <c r="U10" s="11"/>
      <c r="V10" s="34"/>
      <c r="W10" s="11"/>
      <c r="X10" s="34"/>
      <c r="Y10" s="11"/>
      <c r="Z10" s="34"/>
      <c r="AA10" s="11"/>
      <c r="AB10" s="34"/>
      <c r="AC10" s="35"/>
      <c r="AD10" s="34"/>
      <c r="AE10" s="216"/>
      <c r="AF10" s="35"/>
      <c r="AG10" s="35"/>
      <c r="AH10" s="131"/>
    </row>
    <row r="11" spans="1:37" ht="13">
      <c r="A11" s="131"/>
      <c r="B11" s="117" t="s">
        <v>1774</v>
      </c>
      <c r="C11" s="60"/>
      <c r="D11" s="71"/>
      <c r="E11" s="10"/>
      <c r="F11" s="39"/>
      <c r="G11" s="11"/>
      <c r="H11" s="39"/>
      <c r="I11" s="11"/>
      <c r="J11" s="39"/>
      <c r="K11" s="11"/>
      <c r="L11" s="39"/>
      <c r="M11" s="11"/>
      <c r="N11" s="39"/>
      <c r="O11" s="11"/>
      <c r="P11" s="39"/>
      <c r="Q11" s="11"/>
      <c r="R11" s="39"/>
      <c r="S11" s="11"/>
      <c r="T11" s="39"/>
      <c r="U11" s="11"/>
      <c r="V11" s="39"/>
      <c r="W11" s="11"/>
      <c r="X11" s="39"/>
      <c r="Y11" s="136"/>
      <c r="Z11" s="39"/>
      <c r="AB11" s="39"/>
      <c r="AC11" s="35"/>
      <c r="AD11" s="39"/>
      <c r="AE11" s="216"/>
      <c r="AF11" s="35"/>
      <c r="AG11" s="35"/>
      <c r="AH11" s="131"/>
    </row>
    <row r="12" spans="1:37" ht="13">
      <c r="A12" s="131"/>
      <c r="B12" s="63" t="s">
        <v>1799</v>
      </c>
      <c r="C12" s="42" t="s">
        <v>1776</v>
      </c>
      <c r="E12" s="29">
        <f>$AE12*0.01</f>
        <v>0</v>
      </c>
      <c r="F12" s="38" t="s">
        <v>1776</v>
      </c>
      <c r="G12" s="11">
        <f>$AE12*0.01</f>
        <v>0</v>
      </c>
      <c r="H12" s="38" t="s">
        <v>1776</v>
      </c>
      <c r="I12" s="11">
        <f>$AE12*0.05</f>
        <v>0</v>
      </c>
      <c r="J12" s="38" t="s">
        <v>1776</v>
      </c>
      <c r="K12" s="11">
        <f>$AE12*0.25</f>
        <v>0</v>
      </c>
      <c r="L12" s="38" t="s">
        <v>1776</v>
      </c>
      <c r="M12" s="11">
        <f>$AE12*0.3</f>
        <v>0</v>
      </c>
      <c r="N12" s="38" t="s">
        <v>1776</v>
      </c>
      <c r="O12" s="11">
        <f>$AE12*0.25</f>
        <v>0</v>
      </c>
      <c r="P12" s="38" t="s">
        <v>1776</v>
      </c>
      <c r="Q12" s="11">
        <f>$AE12*0.05</f>
        <v>0</v>
      </c>
      <c r="R12" s="38" t="s">
        <v>1776</v>
      </c>
      <c r="S12" s="11">
        <f>SUM($AE12-E12-G12-I12-K12-M12-O12-Q12)/5</f>
        <v>0</v>
      </c>
      <c r="T12" s="38" t="s">
        <v>1776</v>
      </c>
      <c r="U12" s="11">
        <f>SUM($AE12-E12-G12-I12-K12-M12-O12-Q12-S12)/4</f>
        <v>0</v>
      </c>
      <c r="V12" s="38" t="s">
        <v>1776</v>
      </c>
      <c r="W12" s="11">
        <f>SUM($AE12-E12-G12-I12-K12-M12-O12-Q12-S12-U12)/3</f>
        <v>0</v>
      </c>
      <c r="X12" s="38" t="s">
        <v>1776</v>
      </c>
      <c r="Y12" s="11">
        <f>SUM($AE12-E12-G12-I12-K12-M12-O12-Q12-S12-U12-W12)/2</f>
        <v>0</v>
      </c>
      <c r="Z12" s="38" t="s">
        <v>1776</v>
      </c>
      <c r="AA12" s="11">
        <f>SUM($AE12-E12-G12-I12-K12-M12-O12-Q12-S12-U12-W12-Y12)/1</f>
        <v>0</v>
      </c>
      <c r="AB12" s="38" t="s">
        <v>1776</v>
      </c>
      <c r="AC12" s="11">
        <f>E12+G12+I12+K12+M12+O12+Q12+S12+U12+W12+Y12+AA12</f>
        <v>0</v>
      </c>
      <c r="AD12" s="38" t="s">
        <v>1776</v>
      </c>
      <c r="AE12" s="216"/>
      <c r="AF12" s="38" t="s">
        <v>1776</v>
      </c>
      <c r="AG12" s="11">
        <f>AC12-AE12</f>
        <v>0</v>
      </c>
      <c r="AH12" s="131"/>
    </row>
    <row r="13" spans="1:37" ht="13">
      <c r="A13" s="131"/>
      <c r="B13" s="63" t="s">
        <v>1800</v>
      </c>
      <c r="C13" s="42" t="s">
        <v>1776</v>
      </c>
      <c r="E13" s="29">
        <f>$AE13/12</f>
        <v>0</v>
      </c>
      <c r="F13" s="38" t="s">
        <v>1776</v>
      </c>
      <c r="G13" s="11">
        <f>SUM($AE13-E13)/11</f>
        <v>0</v>
      </c>
      <c r="H13" s="29" t="s">
        <v>1776</v>
      </c>
      <c r="I13" s="11">
        <f>SUM($AE13-E13-G13)/10</f>
        <v>0</v>
      </c>
      <c r="J13" s="38" t="s">
        <v>1776</v>
      </c>
      <c r="K13" s="11">
        <f>SUM($AE13-E13-G13-I13)/9</f>
        <v>0</v>
      </c>
      <c r="L13" s="38" t="s">
        <v>1776</v>
      </c>
      <c r="M13" s="11">
        <f>SUM($AE13-E13-G13-I13-K13)/8</f>
        <v>0</v>
      </c>
      <c r="N13" s="38" t="s">
        <v>1776</v>
      </c>
      <c r="O13" s="11">
        <f>SUM($AE13-E13-G13-I13-K13-M13)/7</f>
        <v>0</v>
      </c>
      <c r="P13" s="38" t="s">
        <v>1776</v>
      </c>
      <c r="Q13" s="11">
        <f>SUM($AE13-E13-G13-I13-K13-M13-O13)/6</f>
        <v>0</v>
      </c>
      <c r="R13" s="38" t="s">
        <v>1776</v>
      </c>
      <c r="S13" s="11">
        <f>SUM($AE13-E13-G13-I13-K13-M13-O13-Q13)/5</f>
        <v>0</v>
      </c>
      <c r="T13" s="38" t="s">
        <v>1776</v>
      </c>
      <c r="U13" s="11">
        <f>SUM($AE13-E13-G13-I13-K13-M13-O13-Q13-S13)/4</f>
        <v>0</v>
      </c>
      <c r="V13" s="38" t="s">
        <v>1776</v>
      </c>
      <c r="W13" s="11">
        <f>SUM($AE13-E13-G13-I13-K13-M13-O13-Q13-S13-U13)/3</f>
        <v>0</v>
      </c>
      <c r="X13" s="38" t="s">
        <v>1776</v>
      </c>
      <c r="Y13" s="11">
        <f>SUM($AE13-E13-G13-I13-K13-M13-O13-Q13-S13-U13-W13)/2</f>
        <v>0</v>
      </c>
      <c r="Z13" s="38" t="s">
        <v>1776</v>
      </c>
      <c r="AA13" s="11">
        <f>SUM($AE13-E13-G13-I13-K13-M13-O13-Q13-S13-U13-W13-Y13)/1</f>
        <v>0</v>
      </c>
      <c r="AB13" s="38" t="s">
        <v>1776</v>
      </c>
      <c r="AC13" s="11">
        <f>E13+G13+I13+K13+M13+O13+Q13+S13+U13+W13+Y13+AA13</f>
        <v>0</v>
      </c>
      <c r="AD13" s="38" t="s">
        <v>1776</v>
      </c>
      <c r="AE13" s="216"/>
      <c r="AF13" s="38" t="s">
        <v>1776</v>
      </c>
      <c r="AG13" s="11">
        <f t="shared" ref="AG13:AG21" si="0">AC13-AE13</f>
        <v>0</v>
      </c>
      <c r="AH13" s="131"/>
    </row>
    <row r="14" spans="1:37" ht="13">
      <c r="A14" s="131"/>
      <c r="B14" s="63" t="s">
        <v>1801</v>
      </c>
      <c r="C14" s="42" t="s">
        <v>1776</v>
      </c>
      <c r="E14" s="29">
        <f>$AE14/12</f>
        <v>0</v>
      </c>
      <c r="F14" s="38" t="s">
        <v>1776</v>
      </c>
      <c r="G14" s="11">
        <f>SUM($AE14-E14)/11</f>
        <v>0</v>
      </c>
      <c r="H14" s="29" t="s">
        <v>1776</v>
      </c>
      <c r="I14" s="11">
        <f>SUM($AE14-E14-G14)/10</f>
        <v>0</v>
      </c>
      <c r="J14" s="38" t="s">
        <v>1776</v>
      </c>
      <c r="K14" s="11">
        <f>SUM($AE14-E14-G14-I14)/9</f>
        <v>0</v>
      </c>
      <c r="L14" s="38" t="s">
        <v>1776</v>
      </c>
      <c r="M14" s="11">
        <f>SUM($AE14-E14-G14-I14-K14)/8</f>
        <v>0</v>
      </c>
      <c r="N14" s="38" t="s">
        <v>1776</v>
      </c>
      <c r="O14" s="11">
        <f>SUM($AE14-E14-G14-I14-K14-M14)/7</f>
        <v>0</v>
      </c>
      <c r="P14" s="38" t="s">
        <v>1776</v>
      </c>
      <c r="Q14" s="11">
        <f>SUM($AE14-E14-G14-I14-K14-M14-O14)/6</f>
        <v>0</v>
      </c>
      <c r="R14" s="38" t="s">
        <v>1776</v>
      </c>
      <c r="S14" s="11">
        <f>SUM($AE14-E14-G14-I14-K14-M14-O14-Q14)/5</f>
        <v>0</v>
      </c>
      <c r="T14" s="38" t="s">
        <v>1776</v>
      </c>
      <c r="U14" s="11">
        <f>SUM($AE14-E14-G14-I14-K14-M14-O14-Q14-S14)/4</f>
        <v>0</v>
      </c>
      <c r="V14" s="38" t="s">
        <v>1776</v>
      </c>
      <c r="W14" s="11">
        <f>SUM($AE14-E14-G14-I14-K14-M14-O14-Q14-S14-U14)/3</f>
        <v>0</v>
      </c>
      <c r="X14" s="38" t="s">
        <v>1776</v>
      </c>
      <c r="Y14" s="11">
        <f>SUM($AE14-E14-G14-I14-K14-M14-O14-Q14-S14-U14-W14)/2</f>
        <v>0</v>
      </c>
      <c r="Z14" s="38" t="s">
        <v>1776</v>
      </c>
      <c r="AA14" s="11">
        <f>SUM($AE14-E14-G14-I14-K14-M14-O14-Q14-S14-U14-W14-Y14)/1</f>
        <v>0</v>
      </c>
      <c r="AB14" s="38" t="s">
        <v>1776</v>
      </c>
      <c r="AC14" s="11">
        <f t="shared" ref="AC14:AC21" si="1">E14+G14+I14+K14+M14+O14+Q14+S14+U14+W14+Y14+AA14</f>
        <v>0</v>
      </c>
      <c r="AD14" s="38" t="s">
        <v>1776</v>
      </c>
      <c r="AE14" s="216"/>
      <c r="AF14" s="38" t="s">
        <v>1776</v>
      </c>
      <c r="AG14" s="11">
        <f t="shared" si="0"/>
        <v>0</v>
      </c>
      <c r="AH14" s="131"/>
    </row>
    <row r="15" spans="1:37" ht="13">
      <c r="A15" s="131"/>
      <c r="B15" s="63" t="s">
        <v>1802</v>
      </c>
      <c r="C15" s="42" t="s">
        <v>1776</v>
      </c>
      <c r="E15" s="29">
        <f>$AE15/12</f>
        <v>0</v>
      </c>
      <c r="F15" s="38" t="s">
        <v>1776</v>
      </c>
      <c r="G15" s="11">
        <f>SUM($AE15-E15)/11</f>
        <v>0</v>
      </c>
      <c r="H15" s="29" t="s">
        <v>1776</v>
      </c>
      <c r="I15" s="11">
        <f>SUM($AE15-E15-G15)/10</f>
        <v>0</v>
      </c>
      <c r="J15" s="38" t="s">
        <v>1776</v>
      </c>
      <c r="K15" s="11">
        <f>SUM($AE15-E15-G15-I15)/9</f>
        <v>0</v>
      </c>
      <c r="L15" s="38" t="s">
        <v>1776</v>
      </c>
      <c r="M15" s="11">
        <f>SUM($AE15-E15-G15-I15-K15)/8</f>
        <v>0</v>
      </c>
      <c r="N15" s="38" t="s">
        <v>1776</v>
      </c>
      <c r="O15" s="11">
        <f>SUM($AE15-E15-G15-I15-K15-M15)/7</f>
        <v>0</v>
      </c>
      <c r="P15" s="38" t="s">
        <v>1776</v>
      </c>
      <c r="Q15" s="11">
        <f>SUM($AE15-E15-G15-I15-K15-M15-O15)/6</f>
        <v>0</v>
      </c>
      <c r="R15" s="38" t="s">
        <v>1776</v>
      </c>
      <c r="S15" s="11">
        <f>SUM($AE15-E15-G15-I15-K15-M15-O15-Q15)/5</f>
        <v>0</v>
      </c>
      <c r="T15" s="38" t="s">
        <v>1776</v>
      </c>
      <c r="U15" s="11">
        <f>SUM($AE15-E15-G15-I15-K15-M15-O15-Q15-S15)/4</f>
        <v>0</v>
      </c>
      <c r="V15" s="38" t="s">
        <v>1776</v>
      </c>
      <c r="W15" s="11">
        <f>SUM($AE15-E15-G15-I15-K15-M15-O15-Q15-S15-U15)/3</f>
        <v>0</v>
      </c>
      <c r="X15" s="38" t="s">
        <v>1776</v>
      </c>
      <c r="Y15" s="11">
        <f>SUM($AE15-E15-G15-I15-K15-M15-O15-Q15-S15-U15-W15)/2</f>
        <v>0</v>
      </c>
      <c r="Z15" s="38" t="s">
        <v>1776</v>
      </c>
      <c r="AA15" s="11">
        <f>SUM($AE15-E15-G15-I15-K15-M15-O15-Q15-S15-U15-W15-Y15)/1</f>
        <v>0</v>
      </c>
      <c r="AB15" s="38" t="s">
        <v>1776</v>
      </c>
      <c r="AC15" s="11">
        <f>E15+G15+I15+K15+M15+O15+Q15+S15+U15+W15+Y15+AA15</f>
        <v>0</v>
      </c>
      <c r="AD15" s="38" t="s">
        <v>1776</v>
      </c>
      <c r="AE15" s="216"/>
      <c r="AF15" s="38" t="s">
        <v>1776</v>
      </c>
      <c r="AG15" s="11">
        <f t="shared" si="0"/>
        <v>0</v>
      </c>
      <c r="AH15" s="131"/>
    </row>
    <row r="16" spans="1:37" ht="13">
      <c r="A16" s="131"/>
      <c r="B16" s="63" t="s">
        <v>1803</v>
      </c>
      <c r="C16" s="42" t="s">
        <v>1776</v>
      </c>
      <c r="D16" s="112">
        <f>'Data Entry - FSF'!C15</f>
        <v>0</v>
      </c>
      <c r="E16" s="29">
        <f>D16/12</f>
        <v>0</v>
      </c>
      <c r="F16" s="38" t="s">
        <v>1776</v>
      </c>
      <c r="G16" s="11">
        <f>SUM(D16-E16)/11</f>
        <v>0</v>
      </c>
      <c r="H16" s="38" t="s">
        <v>1776</v>
      </c>
      <c r="I16" s="11">
        <f>SUM(D16-E16-G16)/10</f>
        <v>0</v>
      </c>
      <c r="J16" s="38" t="s">
        <v>1776</v>
      </c>
      <c r="K16" s="11">
        <f>SUM(D16-E16-G16-I16)/9</f>
        <v>0</v>
      </c>
      <c r="L16" s="38" t="s">
        <v>1776</v>
      </c>
      <c r="M16" s="11">
        <f>SUM(D16-E16-G16-I16-K16)/8</f>
        <v>0</v>
      </c>
      <c r="N16" s="38" t="s">
        <v>1776</v>
      </c>
      <c r="O16" s="11">
        <f>SUM(D16-E16-G16-I16-K16-M16)/7</f>
        <v>0</v>
      </c>
      <c r="P16" s="38" t="s">
        <v>1776</v>
      </c>
      <c r="Q16" s="11">
        <f>SUM(D16-E16-G16-I16-K16-M16-O16)/6</f>
        <v>0</v>
      </c>
      <c r="R16" s="38" t="s">
        <v>1776</v>
      </c>
      <c r="S16" s="11">
        <f>SUM(D16-E16-G16-I16-K16-M16-O16-Q16)/5</f>
        <v>0</v>
      </c>
      <c r="T16" s="38" t="s">
        <v>1776</v>
      </c>
      <c r="U16" s="11">
        <f>SUM(D16-E16-G16-I16-K16-M16-O16-Q16-S16)/4</f>
        <v>0</v>
      </c>
      <c r="V16" s="38" t="s">
        <v>1776</v>
      </c>
      <c r="W16" s="97">
        <f>SUM(D16-E16-G16-I16-K16-M16-O16-Q16-S16-U16)/3</f>
        <v>0</v>
      </c>
      <c r="X16" s="38" t="s">
        <v>1776</v>
      </c>
      <c r="Y16" s="11">
        <f>SUM(D16-E16-G16-I16-K16-M16-O16-Q16-S16-U16-W16)/2</f>
        <v>0</v>
      </c>
      <c r="Z16" s="38" t="s">
        <v>1776</v>
      </c>
      <c r="AA16" s="97">
        <f>SUM(D16-E16-G16-I16-K16-M16-O16-Q16-S16-U16-W16-Y16)/1</f>
        <v>0</v>
      </c>
      <c r="AB16" s="38" t="s">
        <v>1776</v>
      </c>
      <c r="AC16" s="11">
        <f t="shared" si="1"/>
        <v>0</v>
      </c>
      <c r="AD16" s="38" t="s">
        <v>1776</v>
      </c>
      <c r="AE16" s="216"/>
      <c r="AF16" s="38" t="s">
        <v>1776</v>
      </c>
      <c r="AG16" s="11">
        <f t="shared" si="0"/>
        <v>0</v>
      </c>
      <c r="AH16" s="131"/>
    </row>
    <row r="17" spans="1:34" ht="13">
      <c r="A17" s="131"/>
      <c r="B17" s="63" t="s">
        <v>1775</v>
      </c>
      <c r="C17" s="42" t="s">
        <v>1776</v>
      </c>
      <c r="D17" s="112">
        <f>'Data Entry - FSF'!C12</f>
        <v>0</v>
      </c>
      <c r="E17" s="11" t="e">
        <f>IF('Data Entry - FSF'!C8=1,'Data Entry - FSF'!D57,IF('Data Entry - FSF'!C8=2,'Data Entry - FSF'!D67,'Data Entry - FSF'!D76))</f>
        <v>#N/A</v>
      </c>
      <c r="F17" s="38" t="s">
        <v>1776</v>
      </c>
      <c r="G17" s="11" t="e">
        <f>IF('Data Entry - FSF'!C8=1,'Data Entry - FSF'!E57,IF('Data Entry - FSF'!C8=2,'Data Entry - FSF'!E67,'Data Entry - FSF'!E76))</f>
        <v>#N/A</v>
      </c>
      <c r="H17" s="38" t="s">
        <v>1776</v>
      </c>
      <c r="I17" s="11" t="e">
        <f>IF('Data Entry - FSF'!C8=1,'Data Entry - FSF'!F57,IF('Data Entry - FSF'!C8=2,'Data Entry - FSF'!F67,'Data Entry - FSF'!F76))</f>
        <v>#N/A</v>
      </c>
      <c r="J17" s="38" t="s">
        <v>1776</v>
      </c>
      <c r="K17" s="11" t="e">
        <f>IF('Data Entry - FSF'!C8=1,'Data Entry - FSF'!G57,IF('Data Entry - FSF'!C8=2,'Data Entry - FSF'!G67,'Data Entry - FSF'!G76))</f>
        <v>#N/A</v>
      </c>
      <c r="L17" s="38" t="s">
        <v>1776</v>
      </c>
      <c r="M17" s="11" t="e">
        <f>IF('Data Entry - FSF'!C8=1,'Data Entry - FSF'!H57,IF('Data Entry - FSF'!C8=2,'Data Entry - FSF'!H67,'Data Entry - FSF'!H76))</f>
        <v>#N/A</v>
      </c>
      <c r="N17" s="38" t="s">
        <v>1776</v>
      </c>
      <c r="O17" s="11" t="e">
        <f>IF('Data Entry - FSF'!C8=1,'Data Entry - FSF'!I57,IF('Data Entry - FSF'!C8=2,'Data Entry - FSF'!I67,'Data Entry - FSF'!I76))</f>
        <v>#N/A</v>
      </c>
      <c r="P17" s="38" t="s">
        <v>1776</v>
      </c>
      <c r="Q17" s="11" t="e">
        <f>IF('Data Entry - FSF'!C8=1,'Data Entry - FSF'!J57,IF('Data Entry - FSF'!C8=2,'Data Entry - FSF'!J67,'Data Entry - FSF'!J76))</f>
        <v>#N/A</v>
      </c>
      <c r="R17" s="38" t="s">
        <v>1776</v>
      </c>
      <c r="S17" s="97" t="e">
        <f>IF('Data Entry - FSF'!C8=1,'Data Entry - FSF'!K57,IF('Data Entry - FSF'!C8=2,'Data Entry - FSF'!K67,'Data Entry - FSF'!K76))</f>
        <v>#N/A</v>
      </c>
      <c r="T17" s="38" t="s">
        <v>1776</v>
      </c>
      <c r="U17" s="11" t="e">
        <f>IF('Data Entry - FSF'!C8=1,'Data Entry - FSF'!L57,IF('Data Entry - FSF'!C8=2,'Data Entry - FSF'!L67,'Data Entry - FSF'!L76))</f>
        <v>#N/A</v>
      </c>
      <c r="V17" s="38" t="s">
        <v>1776</v>
      </c>
      <c r="W17" s="11" t="e">
        <f>IF('Data Entry - FSF'!C8=1,'Data Entry - FSF'!M57,IF('Data Entry - FSF'!C8=2,'Data Entry - FSF'!M67,'Data Entry - FSF'!M76))</f>
        <v>#N/A</v>
      </c>
      <c r="X17" s="38" t="s">
        <v>1776</v>
      </c>
      <c r="Y17" s="11" t="e">
        <f>IF('Data Entry - FSF'!C8=1,'Data Entry - FSF'!N57,IF('Data Entry - FSF'!C8=2,'Data Entry - FSF'!N67,'Data Entry - FSF'!N76))</f>
        <v>#N/A</v>
      </c>
      <c r="Z17" s="38" t="s">
        <v>1776</v>
      </c>
      <c r="AA17" s="11" t="e">
        <f>IF('Data Entry - FSF'!C8=1,'Data Entry - FSF'!O57,IF('Data Entry - FSF'!C8=2,'Data Entry - FSF'!O67,'Data Entry - FSF'!O76))</f>
        <v>#N/A</v>
      </c>
      <c r="AB17" s="38" t="s">
        <v>1776</v>
      </c>
      <c r="AC17" s="11" t="e">
        <f t="shared" si="1"/>
        <v>#N/A</v>
      </c>
      <c r="AD17" s="38" t="s">
        <v>1776</v>
      </c>
      <c r="AE17" s="216"/>
      <c r="AF17" s="38" t="s">
        <v>1776</v>
      </c>
      <c r="AG17" s="11" t="e">
        <f t="shared" si="0"/>
        <v>#N/A</v>
      </c>
      <c r="AH17" s="131"/>
    </row>
    <row r="18" spans="1:34" ht="13">
      <c r="A18" s="131"/>
      <c r="B18" s="63" t="s">
        <v>2345</v>
      </c>
      <c r="C18" s="42" t="s">
        <v>1776</v>
      </c>
      <c r="D18" s="112"/>
      <c r="E18" s="11">
        <v>0</v>
      </c>
      <c r="F18" s="38" t="s">
        <v>1776</v>
      </c>
      <c r="G18" s="11">
        <v>0</v>
      </c>
      <c r="H18" s="38" t="s">
        <v>1776</v>
      </c>
      <c r="I18" s="11">
        <v>0</v>
      </c>
      <c r="J18" s="38" t="s">
        <v>1776</v>
      </c>
      <c r="K18" s="11">
        <v>0</v>
      </c>
      <c r="L18" s="38" t="s">
        <v>1776</v>
      </c>
      <c r="M18" s="11">
        <v>0</v>
      </c>
      <c r="N18" s="38" t="s">
        <v>1776</v>
      </c>
      <c r="O18" s="11">
        <v>0</v>
      </c>
      <c r="P18" s="38" t="s">
        <v>1776</v>
      </c>
      <c r="Q18" s="11">
        <v>0</v>
      </c>
      <c r="R18" s="38" t="s">
        <v>1776</v>
      </c>
      <c r="S18" s="97">
        <v>0</v>
      </c>
      <c r="T18" s="38" t="s">
        <v>1776</v>
      </c>
      <c r="U18" s="11">
        <v>0</v>
      </c>
      <c r="V18" s="38" t="s">
        <v>1776</v>
      </c>
      <c r="W18" s="11">
        <v>0</v>
      </c>
      <c r="X18" s="38" t="s">
        <v>1776</v>
      </c>
      <c r="Y18" s="11">
        <v>0</v>
      </c>
      <c r="Z18" s="38" t="s">
        <v>1776</v>
      </c>
      <c r="AA18" s="11">
        <v>0</v>
      </c>
      <c r="AB18" s="38" t="s">
        <v>1776</v>
      </c>
      <c r="AC18" s="11">
        <f t="shared" si="1"/>
        <v>0</v>
      </c>
      <c r="AD18" s="38" t="s">
        <v>1776</v>
      </c>
      <c r="AE18" s="216"/>
      <c r="AF18" s="38" t="s">
        <v>1776</v>
      </c>
      <c r="AG18" s="11">
        <f t="shared" si="0"/>
        <v>0</v>
      </c>
      <c r="AH18" s="131"/>
    </row>
    <row r="19" spans="1:34" ht="13">
      <c r="A19" s="131"/>
      <c r="B19" s="120" t="s">
        <v>1804</v>
      </c>
      <c r="C19" s="176" t="s">
        <v>1776</v>
      </c>
      <c r="D19" s="226"/>
      <c r="E19" s="211">
        <f>$AE19/12</f>
        <v>0</v>
      </c>
      <c r="F19" s="27" t="s">
        <v>1776</v>
      </c>
      <c r="G19" s="23">
        <f>SUM($AE19-E19)/11</f>
        <v>0</v>
      </c>
      <c r="H19" s="211" t="s">
        <v>1776</v>
      </c>
      <c r="I19" s="23">
        <f>SUM($AE19-E19-G19)/10</f>
        <v>0</v>
      </c>
      <c r="J19" s="27" t="s">
        <v>1776</v>
      </c>
      <c r="K19" s="23">
        <f>SUM($AE19-E19-G19-I19)/9</f>
        <v>0</v>
      </c>
      <c r="L19" s="27" t="s">
        <v>1776</v>
      </c>
      <c r="M19" s="23">
        <f>SUM($AE19-E19-G19-I19-K19)/8</f>
        <v>0</v>
      </c>
      <c r="N19" s="27" t="s">
        <v>1776</v>
      </c>
      <c r="O19" s="23">
        <f>SUM($AE19-E19-G19-I19-K19-M19)/7</f>
        <v>0</v>
      </c>
      <c r="P19" s="27" t="s">
        <v>1776</v>
      </c>
      <c r="Q19" s="23">
        <f>SUM($AE19-E19-G19-I19-K19-M19-O19)/6</f>
        <v>0</v>
      </c>
      <c r="R19" s="27" t="s">
        <v>1776</v>
      </c>
      <c r="S19" s="23">
        <f>SUM($AE19-E19-G19-I19-K19-M19-O19-Q19)/5</f>
        <v>0</v>
      </c>
      <c r="T19" s="27" t="s">
        <v>1776</v>
      </c>
      <c r="U19" s="23">
        <f>SUM($AE19-E19-G19-I19-K19-M19-O19-Q19-S19)/4</f>
        <v>0</v>
      </c>
      <c r="V19" s="27" t="s">
        <v>1776</v>
      </c>
      <c r="W19" s="23">
        <f>SUM($AE19-E19-G19-I19-K19-M19-O19-Q19-S19-U19)/3</f>
        <v>0</v>
      </c>
      <c r="X19" s="27" t="s">
        <v>1776</v>
      </c>
      <c r="Y19" s="23">
        <f>SUM($AE19-E19-G19-I19-K19-M19-O19-Q19-S19-U19-W19)/2</f>
        <v>0</v>
      </c>
      <c r="Z19" s="27" t="s">
        <v>1776</v>
      </c>
      <c r="AA19" s="23">
        <f>SUM($AE19-E19-G19-I19-K19-M19-O19-Q19-S19-U19-W19-Y19)/1</f>
        <v>0</v>
      </c>
      <c r="AB19" s="27" t="s">
        <v>1776</v>
      </c>
      <c r="AC19" s="23">
        <f>E19+G19+I19+K19+M19+O19+Q19+S19+U19+W19+Y19+AA19</f>
        <v>0</v>
      </c>
      <c r="AD19" s="27" t="s">
        <v>1776</v>
      </c>
      <c r="AE19" s="220"/>
      <c r="AF19" s="27" t="s">
        <v>1776</v>
      </c>
      <c r="AG19" s="23">
        <f>AC19-AE19</f>
        <v>0</v>
      </c>
      <c r="AH19" s="131"/>
    </row>
    <row r="20" spans="1:34" ht="13">
      <c r="A20" s="131"/>
      <c r="B20" s="63" t="s">
        <v>2193</v>
      </c>
      <c r="C20" s="42" t="s">
        <v>1776</v>
      </c>
      <c r="D20" s="112">
        <f>'Data Entry - FSF'!C16</f>
        <v>0</v>
      </c>
      <c r="E20" s="207">
        <f>$D$20/10</f>
        <v>0</v>
      </c>
      <c r="F20" s="38" t="s">
        <v>1776</v>
      </c>
      <c r="G20" s="205">
        <f>SUM($D$20-E20)/9</f>
        <v>0</v>
      </c>
      <c r="H20" s="38" t="s">
        <v>1776</v>
      </c>
      <c r="I20" s="205">
        <f>SUM($D$20-E20-G20)/8</f>
        <v>0</v>
      </c>
      <c r="J20" s="38" t="s">
        <v>1776</v>
      </c>
      <c r="K20" s="205">
        <f>SUM($D$20-E20-G20-I20)/7</f>
        <v>0</v>
      </c>
      <c r="L20" s="38" t="s">
        <v>1776</v>
      </c>
      <c r="M20" s="205">
        <f>SUM($D$20-E20-G20-I20-K20)/6</f>
        <v>0</v>
      </c>
      <c r="N20" s="38" t="s">
        <v>1776</v>
      </c>
      <c r="O20" s="205">
        <f>SUM($D$20-E20-G20-I20-K20-M20)/5</f>
        <v>0</v>
      </c>
      <c r="P20" s="38" t="s">
        <v>1776</v>
      </c>
      <c r="Q20" s="205">
        <f>SUM($D$20-E20-G20-I20-K20-M20-O20)/4</f>
        <v>0</v>
      </c>
      <c r="R20" s="38" t="s">
        <v>1776</v>
      </c>
      <c r="S20" s="205">
        <f>SUM($D$20-E20-G20-I20-K20-M20-O20-Q20)/3</f>
        <v>0</v>
      </c>
      <c r="T20" s="38" t="s">
        <v>1776</v>
      </c>
      <c r="U20" s="205">
        <f>SUM($D$20-E20-G20-I20-K20-M20-O20-Q20-S20)/2</f>
        <v>0</v>
      </c>
      <c r="V20" s="38" t="s">
        <v>1776</v>
      </c>
      <c r="W20" s="205">
        <f>SUM($D$20-E20-G20-I20-K20-M20-O20-Q20-S20-U20)/1</f>
        <v>0</v>
      </c>
      <c r="X20" s="38" t="s">
        <v>1776</v>
      </c>
      <c r="Y20" s="11">
        <v>0</v>
      </c>
      <c r="Z20" s="38" t="s">
        <v>1776</v>
      </c>
      <c r="AA20" s="11">
        <v>0</v>
      </c>
      <c r="AB20" s="38" t="s">
        <v>1776</v>
      </c>
      <c r="AC20" s="11">
        <f>SUM(E20:AA20)</f>
        <v>0</v>
      </c>
      <c r="AD20" s="38" t="s">
        <v>1776</v>
      </c>
      <c r="AE20" s="216"/>
      <c r="AF20" s="38" t="s">
        <v>1776</v>
      </c>
      <c r="AG20" s="11">
        <f t="shared" si="0"/>
        <v>0</v>
      </c>
      <c r="AH20" s="131"/>
    </row>
    <row r="21" spans="1:34" ht="13">
      <c r="A21" s="131"/>
      <c r="B21" s="172" t="s">
        <v>2194</v>
      </c>
      <c r="C21" s="165" t="s">
        <v>1776</v>
      </c>
      <c r="D21" s="129">
        <f>'Data Entry - FSF'!C17</f>
        <v>0</v>
      </c>
      <c r="E21" s="30">
        <f>D21/12</f>
        <v>0</v>
      </c>
      <c r="F21" s="166" t="s">
        <v>1776</v>
      </c>
      <c r="G21" s="12">
        <f>SUM($D$21-E21)/11</f>
        <v>0</v>
      </c>
      <c r="H21" s="166" t="s">
        <v>1776</v>
      </c>
      <c r="I21" s="12">
        <f>SUM($D$21-E21-G21)/10</f>
        <v>0</v>
      </c>
      <c r="J21" s="166" t="s">
        <v>1776</v>
      </c>
      <c r="K21" s="12">
        <f>SUM($D$21-E21-G21-I21)/9</f>
        <v>0</v>
      </c>
      <c r="L21" s="166" t="s">
        <v>1776</v>
      </c>
      <c r="M21" s="12">
        <f>SUM($D$21-E21-G21-I21-K21)/8</f>
        <v>0</v>
      </c>
      <c r="N21" s="166" t="s">
        <v>1776</v>
      </c>
      <c r="O21" s="12">
        <f>SUM($D$21-E21-G21-I21-K21-M21)/7</f>
        <v>0</v>
      </c>
      <c r="P21" s="166" t="s">
        <v>1776</v>
      </c>
      <c r="Q21" s="12">
        <f>SUM($D$21-E21-G21-I21-K21-M21-O21)/6</f>
        <v>0</v>
      </c>
      <c r="R21" s="166" t="s">
        <v>1776</v>
      </c>
      <c r="S21" s="12">
        <f>SUM($D$21-E21-G21-I21-K21-M21-O21-Q21)/5</f>
        <v>0</v>
      </c>
      <c r="T21" s="166" t="s">
        <v>1776</v>
      </c>
      <c r="U21" s="12">
        <f>SUM($D$21-E21-G21-I21-K21-M21-O21-Q21-S21)/4</f>
        <v>0</v>
      </c>
      <c r="V21" s="166" t="s">
        <v>1776</v>
      </c>
      <c r="W21" s="12">
        <f>SUM($D$21-E21-G21-I21-K21-M21-O21-Q21-S21-U21)/3</f>
        <v>0</v>
      </c>
      <c r="X21" s="166" t="s">
        <v>1776</v>
      </c>
      <c r="Y21" s="12">
        <f>SUM($D$21-E21-G21-I21-K21-M21-O21-Q21-S21-U21-W21)/2</f>
        <v>0</v>
      </c>
      <c r="Z21" s="166" t="s">
        <v>1776</v>
      </c>
      <c r="AA21" s="12">
        <f>SUM($D$21-E21-G21-I21-K21-M21-O21-Q21-S21-U21-W21-Y21)/1</f>
        <v>0</v>
      </c>
      <c r="AB21" s="166" t="s">
        <v>1776</v>
      </c>
      <c r="AC21" s="12">
        <f t="shared" si="1"/>
        <v>0</v>
      </c>
      <c r="AD21" s="166" t="s">
        <v>1776</v>
      </c>
      <c r="AE21" s="217"/>
      <c r="AF21" s="166" t="s">
        <v>1776</v>
      </c>
      <c r="AG21" s="12">
        <f t="shared" si="0"/>
        <v>0</v>
      </c>
      <c r="AH21" s="131"/>
    </row>
    <row r="22" spans="1:34" s="58" customFormat="1" ht="13">
      <c r="A22" s="132"/>
      <c r="B22" s="62" t="s">
        <v>2347</v>
      </c>
      <c r="C22" s="60" t="s">
        <v>1776</v>
      </c>
      <c r="D22" s="70"/>
      <c r="E22" s="39" t="e">
        <f>SUM(E12:E21)</f>
        <v>#N/A</v>
      </c>
      <c r="F22" s="39" t="s">
        <v>1776</v>
      </c>
      <c r="G22" s="13" t="e">
        <f>SUM(G12:G21)</f>
        <v>#N/A</v>
      </c>
      <c r="H22" s="39" t="s">
        <v>1776</v>
      </c>
      <c r="I22" s="13" t="e">
        <f>SUM(I12:I21)</f>
        <v>#N/A</v>
      </c>
      <c r="J22" s="39" t="s">
        <v>1776</v>
      </c>
      <c r="K22" s="13" t="e">
        <f>SUM(K12:K21)</f>
        <v>#N/A</v>
      </c>
      <c r="L22" s="39" t="s">
        <v>1776</v>
      </c>
      <c r="M22" s="13" t="e">
        <f>SUM(M12:M21)</f>
        <v>#N/A</v>
      </c>
      <c r="N22" s="39" t="s">
        <v>1776</v>
      </c>
      <c r="O22" s="13" t="e">
        <f>SUM(O12:O21)</f>
        <v>#N/A</v>
      </c>
      <c r="P22" s="39" t="s">
        <v>1776</v>
      </c>
      <c r="Q22" s="13" t="e">
        <f>SUM(Q12:Q21)</f>
        <v>#N/A</v>
      </c>
      <c r="R22" s="39" t="s">
        <v>1776</v>
      </c>
      <c r="S22" s="13" t="e">
        <f>SUM(S12:S21)</f>
        <v>#N/A</v>
      </c>
      <c r="T22" s="39" t="s">
        <v>1776</v>
      </c>
      <c r="U22" s="13" t="e">
        <f>SUM(U12:U21)</f>
        <v>#N/A</v>
      </c>
      <c r="V22" s="39" t="s">
        <v>1776</v>
      </c>
      <c r="W22" s="13" t="e">
        <f>SUM(W12:W21)</f>
        <v>#N/A</v>
      </c>
      <c r="X22" s="39" t="s">
        <v>1776</v>
      </c>
      <c r="Y22" s="13" t="e">
        <f>SUM(Y12:Y21)</f>
        <v>#N/A</v>
      </c>
      <c r="Z22" s="39" t="s">
        <v>1776</v>
      </c>
      <c r="AA22" s="13" t="e">
        <f>SUM(AA12:AA21)</f>
        <v>#N/A</v>
      </c>
      <c r="AB22" s="39" t="s">
        <v>1776</v>
      </c>
      <c r="AC22" s="13" t="e">
        <f>SUM(AC12:AC21)</f>
        <v>#N/A</v>
      </c>
      <c r="AD22" s="39" t="s">
        <v>1776</v>
      </c>
      <c r="AE22" s="218">
        <f>SUM(AE12:AE21)</f>
        <v>0</v>
      </c>
      <c r="AF22" s="39" t="s">
        <v>1776</v>
      </c>
      <c r="AG22" s="13" t="e">
        <f>SUM(AG12:AG21)</f>
        <v>#N/A</v>
      </c>
      <c r="AH22" s="132"/>
    </row>
    <row r="23" spans="1:34" ht="13">
      <c r="A23" s="131"/>
      <c r="E23" s="10"/>
      <c r="F23" s="34"/>
      <c r="G23" s="11"/>
      <c r="H23" s="34"/>
      <c r="I23" s="11"/>
      <c r="J23" s="34"/>
      <c r="K23" s="11"/>
      <c r="L23" s="34"/>
      <c r="M23" s="11"/>
      <c r="N23" s="34"/>
      <c r="O23" s="11"/>
      <c r="P23" s="34"/>
      <c r="Q23" s="11"/>
      <c r="R23" s="34"/>
      <c r="S23" s="11"/>
      <c r="T23" s="34"/>
      <c r="U23" s="11"/>
      <c r="V23" s="34"/>
      <c r="W23" s="11"/>
      <c r="X23" s="34"/>
      <c r="Y23" s="11"/>
      <c r="Z23" s="34"/>
      <c r="AA23" s="11"/>
      <c r="AB23" s="34"/>
      <c r="AC23" s="35"/>
      <c r="AD23" s="34"/>
      <c r="AE23" s="216"/>
      <c r="AF23" s="35"/>
      <c r="AG23" s="35"/>
      <c r="AH23" s="131"/>
    </row>
    <row r="24" spans="1:34" ht="13">
      <c r="A24" s="131"/>
      <c r="B24" s="117" t="s">
        <v>1777</v>
      </c>
      <c r="E24" s="10"/>
      <c r="F24" s="34"/>
      <c r="G24" s="11"/>
      <c r="H24" s="34"/>
      <c r="I24" s="11"/>
      <c r="J24" s="34"/>
      <c r="K24" s="11"/>
      <c r="L24" s="34"/>
      <c r="M24" s="11"/>
      <c r="N24" s="34"/>
      <c r="O24" s="11"/>
      <c r="P24" s="34"/>
      <c r="Q24" s="11"/>
      <c r="R24" s="34"/>
      <c r="S24" s="11"/>
      <c r="T24" s="34"/>
      <c r="U24" s="11"/>
      <c r="V24" s="34"/>
      <c r="W24" s="11"/>
      <c r="X24" s="34"/>
      <c r="Y24" s="11"/>
      <c r="Z24" s="34"/>
      <c r="AA24" s="11"/>
      <c r="AB24" s="34"/>
      <c r="AC24" s="35"/>
      <c r="AD24" s="34"/>
      <c r="AE24" s="216"/>
      <c r="AF24" s="35"/>
      <c r="AG24" s="35"/>
      <c r="AH24" s="131"/>
    </row>
    <row r="25" spans="1:34" s="170" customFormat="1" ht="13">
      <c r="A25" s="167"/>
      <c r="B25" s="63" t="s">
        <v>1780</v>
      </c>
      <c r="C25" s="168" t="s">
        <v>1776</v>
      </c>
      <c r="D25" s="169"/>
      <c r="E25" s="29">
        <f>$AE25/12</f>
        <v>0</v>
      </c>
      <c r="F25" s="29" t="s">
        <v>1776</v>
      </c>
      <c r="G25" s="97">
        <f>$AE25/12</f>
        <v>0</v>
      </c>
      <c r="H25" s="29" t="s">
        <v>1776</v>
      </c>
      <c r="I25" s="97">
        <f>$AE25/12</f>
        <v>0</v>
      </c>
      <c r="J25" s="29" t="s">
        <v>1776</v>
      </c>
      <c r="K25" s="97">
        <f>$AE25/12</f>
        <v>0</v>
      </c>
      <c r="L25" s="29" t="s">
        <v>1776</v>
      </c>
      <c r="M25" s="97">
        <f>$AE25/12</f>
        <v>0</v>
      </c>
      <c r="N25" s="29" t="s">
        <v>1776</v>
      </c>
      <c r="O25" s="97">
        <f>$AE25/12</f>
        <v>0</v>
      </c>
      <c r="P25" s="29" t="s">
        <v>1776</v>
      </c>
      <c r="Q25" s="97">
        <f>$AE25/12</f>
        <v>0</v>
      </c>
      <c r="R25" s="29" t="s">
        <v>1776</v>
      </c>
      <c r="S25" s="97">
        <f>$AE25/12</f>
        <v>0</v>
      </c>
      <c r="T25" s="29" t="s">
        <v>1776</v>
      </c>
      <c r="U25" s="97">
        <f>$AE25/12</f>
        <v>0</v>
      </c>
      <c r="V25" s="29" t="s">
        <v>1776</v>
      </c>
      <c r="W25" s="97">
        <f>$AE25/12</f>
        <v>0</v>
      </c>
      <c r="X25" s="29" t="s">
        <v>1776</v>
      </c>
      <c r="Y25" s="97">
        <f>$AE25/12</f>
        <v>0</v>
      </c>
      <c r="Z25" s="29" t="s">
        <v>1776</v>
      </c>
      <c r="AA25" s="97">
        <f>$AE25/12</f>
        <v>0</v>
      </c>
      <c r="AB25" s="29" t="s">
        <v>1776</v>
      </c>
      <c r="AC25" s="97">
        <f>E25+G25+I25+K25+M25+O25+Q25+S25+U25+W25+Y25+AA25</f>
        <v>0</v>
      </c>
      <c r="AD25" s="29" t="s">
        <v>1776</v>
      </c>
      <c r="AE25" s="219"/>
      <c r="AF25" s="29" t="s">
        <v>1776</v>
      </c>
      <c r="AG25" s="97">
        <f>AE25-AC25</f>
        <v>0</v>
      </c>
      <c r="AH25" s="167"/>
    </row>
    <row r="26" spans="1:34" ht="13">
      <c r="A26" s="131"/>
      <c r="B26" s="120" t="s">
        <v>1778</v>
      </c>
      <c r="C26" s="168" t="s">
        <v>1776</v>
      </c>
      <c r="D26" s="169"/>
      <c r="E26" s="29">
        <f>$AE26/12</f>
        <v>0</v>
      </c>
      <c r="F26" s="29" t="s">
        <v>1776</v>
      </c>
      <c r="G26" s="97">
        <f>$AE26/12</f>
        <v>0</v>
      </c>
      <c r="H26" s="29" t="s">
        <v>1776</v>
      </c>
      <c r="I26" s="97">
        <f>$AE26/12</f>
        <v>0</v>
      </c>
      <c r="J26" s="29" t="s">
        <v>1776</v>
      </c>
      <c r="K26" s="97">
        <f>$AE26/12</f>
        <v>0</v>
      </c>
      <c r="L26" s="29" t="s">
        <v>1776</v>
      </c>
      <c r="M26" s="97">
        <f>$AE26/12</f>
        <v>0</v>
      </c>
      <c r="N26" s="29" t="s">
        <v>1776</v>
      </c>
      <c r="O26" s="97">
        <f>$AE26/12</f>
        <v>0</v>
      </c>
      <c r="P26" s="29" t="s">
        <v>1776</v>
      </c>
      <c r="Q26" s="97">
        <f>$AE26/12</f>
        <v>0</v>
      </c>
      <c r="R26" s="29" t="s">
        <v>1776</v>
      </c>
      <c r="S26" s="97">
        <f>$AE26/12</f>
        <v>0</v>
      </c>
      <c r="T26" s="29" t="s">
        <v>1776</v>
      </c>
      <c r="U26" s="97">
        <f>$AE26/12</f>
        <v>0</v>
      </c>
      <c r="V26" s="29" t="s">
        <v>1776</v>
      </c>
      <c r="W26" s="97">
        <f>$AE26/12</f>
        <v>0</v>
      </c>
      <c r="X26" s="29" t="s">
        <v>1776</v>
      </c>
      <c r="Y26" s="97">
        <f>$AE26/12</f>
        <v>0</v>
      </c>
      <c r="Z26" s="29" t="s">
        <v>1776</v>
      </c>
      <c r="AA26" s="97">
        <f>$AE26/12</f>
        <v>0</v>
      </c>
      <c r="AB26" s="29" t="s">
        <v>1776</v>
      </c>
      <c r="AC26" s="97">
        <f>E26+G26+I26+K26+M26+O26+Q26+S26+U26+W26+Y26+AA26</f>
        <v>0</v>
      </c>
      <c r="AD26" s="38" t="s">
        <v>1776</v>
      </c>
      <c r="AE26" s="216"/>
      <c r="AF26" s="29" t="s">
        <v>1776</v>
      </c>
      <c r="AG26" s="97">
        <f>AE26-AC26</f>
        <v>0</v>
      </c>
      <c r="AH26" s="131"/>
    </row>
    <row r="27" spans="1:34" ht="13">
      <c r="A27" s="131"/>
      <c r="B27" s="63" t="s">
        <v>1781</v>
      </c>
      <c r="C27" s="42" t="s">
        <v>1776</v>
      </c>
      <c r="E27" s="29">
        <v>0</v>
      </c>
      <c r="F27" s="38" t="s">
        <v>1776</v>
      </c>
      <c r="G27" s="11">
        <v>0</v>
      </c>
      <c r="H27" s="38" t="s">
        <v>1776</v>
      </c>
      <c r="I27" s="11">
        <v>0</v>
      </c>
      <c r="J27" s="38" t="s">
        <v>1776</v>
      </c>
      <c r="K27" s="11">
        <v>0</v>
      </c>
      <c r="L27" s="38" t="s">
        <v>1776</v>
      </c>
      <c r="M27" s="11">
        <v>0</v>
      </c>
      <c r="N27" s="38" t="s">
        <v>1776</v>
      </c>
      <c r="O27" s="11">
        <v>0</v>
      </c>
      <c r="P27" s="38" t="s">
        <v>1776</v>
      </c>
      <c r="Q27" s="11">
        <v>0</v>
      </c>
      <c r="R27" s="38" t="s">
        <v>1776</v>
      </c>
      <c r="S27" s="11">
        <v>0</v>
      </c>
      <c r="T27" s="38" t="s">
        <v>1776</v>
      </c>
      <c r="U27" s="11">
        <v>0</v>
      </c>
      <c r="V27" s="38" t="s">
        <v>1776</v>
      </c>
      <c r="W27" s="11">
        <v>0</v>
      </c>
      <c r="X27" s="38" t="s">
        <v>1776</v>
      </c>
      <c r="Y27" s="11">
        <v>0</v>
      </c>
      <c r="Z27" s="38" t="s">
        <v>1776</v>
      </c>
      <c r="AA27" s="173">
        <v>0</v>
      </c>
      <c r="AB27" s="38" t="s">
        <v>1776</v>
      </c>
      <c r="AC27" s="11">
        <f>E27+G27+I27+K27+M27+O27+Q27+S27+U27+W27+Y27+AA27</f>
        <v>0</v>
      </c>
      <c r="AD27" s="38" t="s">
        <v>1776</v>
      </c>
      <c r="AE27" s="216"/>
      <c r="AF27" s="38" t="s">
        <v>1776</v>
      </c>
      <c r="AG27" s="97">
        <f>AE27-AC27</f>
        <v>0</v>
      </c>
      <c r="AH27" s="131"/>
    </row>
    <row r="28" spans="1:34" ht="13">
      <c r="A28" s="131"/>
      <c r="B28" s="172" t="s">
        <v>2344</v>
      </c>
      <c r="C28" s="165" t="s">
        <v>1776</v>
      </c>
      <c r="D28" s="72"/>
      <c r="E28" s="30">
        <v>0</v>
      </c>
      <c r="F28" s="166" t="s">
        <v>1776</v>
      </c>
      <c r="G28" s="12">
        <v>0</v>
      </c>
      <c r="H28" s="166" t="s">
        <v>1776</v>
      </c>
      <c r="I28" s="12">
        <v>0</v>
      </c>
      <c r="J28" s="166" t="s">
        <v>1776</v>
      </c>
      <c r="K28" s="12">
        <v>0</v>
      </c>
      <c r="L28" s="166" t="s">
        <v>1776</v>
      </c>
      <c r="M28" s="12">
        <v>0</v>
      </c>
      <c r="N28" s="166" t="s">
        <v>1776</v>
      </c>
      <c r="O28" s="12">
        <v>0</v>
      </c>
      <c r="P28" s="166" t="s">
        <v>1776</v>
      </c>
      <c r="Q28" s="12">
        <v>0</v>
      </c>
      <c r="R28" s="166" t="s">
        <v>1776</v>
      </c>
      <c r="S28" s="12">
        <v>0</v>
      </c>
      <c r="T28" s="166" t="s">
        <v>1776</v>
      </c>
      <c r="U28" s="12">
        <v>0</v>
      </c>
      <c r="V28" s="166" t="s">
        <v>1776</v>
      </c>
      <c r="W28" s="12">
        <v>0</v>
      </c>
      <c r="X28" s="166" t="s">
        <v>1776</v>
      </c>
      <c r="Y28" s="12">
        <v>0</v>
      </c>
      <c r="Z28" s="166" t="s">
        <v>1776</v>
      </c>
      <c r="AA28" s="12">
        <v>0</v>
      </c>
      <c r="AB28" s="166" t="s">
        <v>1776</v>
      </c>
      <c r="AC28" s="12">
        <f>E28+G28+I28+K28+M28+O28+Q28+S28+U28+W28+Y28+AA28</f>
        <v>0</v>
      </c>
      <c r="AD28" s="166" t="s">
        <v>1776</v>
      </c>
      <c r="AE28" s="217"/>
      <c r="AF28" s="166" t="s">
        <v>1776</v>
      </c>
      <c r="AG28" s="182">
        <f>AE28-AC28</f>
        <v>0</v>
      </c>
      <c r="AH28" s="131"/>
    </row>
    <row r="29" spans="1:34" s="58" customFormat="1" ht="13">
      <c r="A29" s="132"/>
      <c r="B29" s="62" t="s">
        <v>2348</v>
      </c>
      <c r="C29" s="60" t="s">
        <v>1776</v>
      </c>
      <c r="D29" s="70"/>
      <c r="E29" s="39">
        <f>SUM(E25:E28)</f>
        <v>0</v>
      </c>
      <c r="F29" s="39" t="s">
        <v>1776</v>
      </c>
      <c r="G29" s="13">
        <f>SUM(G25:G28)</f>
        <v>0</v>
      </c>
      <c r="H29" s="39" t="s">
        <v>1776</v>
      </c>
      <c r="I29" s="13">
        <f>SUM(I25:I28)</f>
        <v>0</v>
      </c>
      <c r="J29" s="39" t="s">
        <v>1776</v>
      </c>
      <c r="K29" s="13">
        <f>SUM(K25:K28)</f>
        <v>0</v>
      </c>
      <c r="L29" s="39" t="s">
        <v>1776</v>
      </c>
      <c r="M29" s="13">
        <f>SUM(M25:M28)</f>
        <v>0</v>
      </c>
      <c r="N29" s="39" t="s">
        <v>1776</v>
      </c>
      <c r="O29" s="13">
        <f>SUM(O25:O28)</f>
        <v>0</v>
      </c>
      <c r="P29" s="39" t="s">
        <v>1776</v>
      </c>
      <c r="Q29" s="13">
        <f>SUM(Q25:Q28)</f>
        <v>0</v>
      </c>
      <c r="R29" s="39" t="s">
        <v>1776</v>
      </c>
      <c r="S29" s="13">
        <f>SUM(S25:S28)</f>
        <v>0</v>
      </c>
      <c r="T29" s="39" t="s">
        <v>1776</v>
      </c>
      <c r="U29" s="13">
        <f>SUM(U25:U28)</f>
        <v>0</v>
      </c>
      <c r="V29" s="39" t="s">
        <v>1776</v>
      </c>
      <c r="W29" s="13">
        <f>SUM(W25:W28)</f>
        <v>0</v>
      </c>
      <c r="X29" s="39" t="s">
        <v>1776</v>
      </c>
      <c r="Y29" s="13">
        <f>SUM(Y25:Y28)</f>
        <v>0</v>
      </c>
      <c r="Z29" s="39" t="s">
        <v>1776</v>
      </c>
      <c r="AA29" s="13">
        <f>SUM(AA25:AA28)</f>
        <v>0</v>
      </c>
      <c r="AB29" s="39" t="s">
        <v>1776</v>
      </c>
      <c r="AC29" s="13">
        <f>SUM(AC25:AC28)</f>
        <v>0</v>
      </c>
      <c r="AD29" s="39" t="s">
        <v>1776</v>
      </c>
      <c r="AE29" s="218">
        <f>SUM(AE25:AE28)</f>
        <v>0</v>
      </c>
      <c r="AF29" s="39" t="s">
        <v>1776</v>
      </c>
      <c r="AG29" s="13">
        <f>SUM(AG25:AG28)</f>
        <v>0</v>
      </c>
      <c r="AH29" s="132"/>
    </row>
    <row r="30" spans="1:34" s="58" customFormat="1" ht="13">
      <c r="A30" s="132"/>
      <c r="B30" s="63"/>
      <c r="C30" s="64"/>
      <c r="D30" s="73"/>
      <c r="E30" s="34"/>
      <c r="F30" s="34"/>
      <c r="G30" s="35"/>
      <c r="H30" s="34"/>
      <c r="I30" s="35"/>
      <c r="J30" s="34"/>
      <c r="K30" s="35"/>
      <c r="L30" s="34"/>
      <c r="M30" s="35"/>
      <c r="N30" s="34"/>
      <c r="O30" s="35"/>
      <c r="P30" s="34"/>
      <c r="Q30" s="35"/>
      <c r="R30" s="34"/>
      <c r="S30" s="35"/>
      <c r="T30" s="34"/>
      <c r="U30" s="35"/>
      <c r="V30" s="34"/>
      <c r="W30" s="35"/>
      <c r="X30" s="34"/>
      <c r="Y30" s="35"/>
      <c r="Z30" s="34"/>
      <c r="AA30" s="35"/>
      <c r="AB30" s="34"/>
      <c r="AC30" s="35"/>
      <c r="AD30" s="34"/>
      <c r="AE30" s="82"/>
      <c r="AF30" s="35"/>
      <c r="AG30" s="35"/>
      <c r="AH30" s="132"/>
    </row>
    <row r="31" spans="1:34" s="58" customFormat="1" ht="13">
      <c r="A31" s="132"/>
      <c r="B31" s="62" t="s">
        <v>1779</v>
      </c>
      <c r="C31" s="121" t="s">
        <v>1776</v>
      </c>
      <c r="D31" s="74"/>
      <c r="E31" s="36" t="e">
        <f>+E22-E29</f>
        <v>#N/A</v>
      </c>
      <c r="F31" s="36" t="s">
        <v>1776</v>
      </c>
      <c r="G31" s="37" t="e">
        <f>+G22-G29</f>
        <v>#N/A</v>
      </c>
      <c r="H31" s="36" t="s">
        <v>1776</v>
      </c>
      <c r="I31" s="37" t="e">
        <f>+I22-I29</f>
        <v>#N/A</v>
      </c>
      <c r="J31" s="36" t="s">
        <v>1776</v>
      </c>
      <c r="K31" s="37" t="e">
        <f>+K22-K29</f>
        <v>#N/A</v>
      </c>
      <c r="L31" s="36" t="s">
        <v>1776</v>
      </c>
      <c r="M31" s="37" t="e">
        <f>+M22-M29</f>
        <v>#N/A</v>
      </c>
      <c r="N31" s="36" t="s">
        <v>1776</v>
      </c>
      <c r="O31" s="37" t="e">
        <f>+O22-O29</f>
        <v>#N/A</v>
      </c>
      <c r="P31" s="36" t="s">
        <v>1776</v>
      </c>
      <c r="Q31" s="37" t="e">
        <f>+Q22-Q29</f>
        <v>#N/A</v>
      </c>
      <c r="R31" s="36" t="s">
        <v>1776</v>
      </c>
      <c r="S31" s="37" t="e">
        <f>+S22-S29</f>
        <v>#N/A</v>
      </c>
      <c r="T31" s="36" t="s">
        <v>1776</v>
      </c>
      <c r="U31" s="37" t="e">
        <f>+U22-U29</f>
        <v>#N/A</v>
      </c>
      <c r="V31" s="36" t="s">
        <v>1776</v>
      </c>
      <c r="W31" s="37" t="e">
        <f>+W22-W29</f>
        <v>#N/A</v>
      </c>
      <c r="X31" s="36" t="s">
        <v>1776</v>
      </c>
      <c r="Y31" s="37" t="e">
        <f>+Y22-Y29</f>
        <v>#N/A</v>
      </c>
      <c r="Z31" s="36" t="s">
        <v>1776</v>
      </c>
      <c r="AA31" s="37" t="e">
        <f>+AA22-AA29</f>
        <v>#N/A</v>
      </c>
      <c r="AB31" s="36" t="s">
        <v>1776</v>
      </c>
      <c r="AC31" s="37" t="e">
        <f>AC22-AC29</f>
        <v>#N/A</v>
      </c>
      <c r="AD31" s="85"/>
      <c r="AE31" s="84"/>
      <c r="AF31" s="85"/>
      <c r="AG31" s="67"/>
      <c r="AH31" s="132"/>
    </row>
    <row r="32" spans="1:34" s="58" customFormat="1">
      <c r="A32" s="132"/>
      <c r="C32" s="64"/>
      <c r="D32" s="73"/>
      <c r="E32" s="34"/>
      <c r="F32" s="34"/>
      <c r="G32" s="35"/>
      <c r="H32" s="34"/>
      <c r="I32" s="35"/>
      <c r="J32" s="34"/>
      <c r="K32" s="35"/>
      <c r="L32" s="34"/>
      <c r="M32" s="35"/>
      <c r="N32" s="34"/>
      <c r="O32" s="35"/>
      <c r="P32" s="34"/>
      <c r="Q32" s="35"/>
      <c r="R32" s="34"/>
      <c r="S32" s="35"/>
      <c r="T32" s="34"/>
      <c r="U32" s="35"/>
      <c r="V32" s="34"/>
      <c r="W32" s="35"/>
      <c r="X32" s="34"/>
      <c r="Y32" s="35"/>
      <c r="Z32" s="34"/>
      <c r="AA32" s="35"/>
      <c r="AB32" s="34"/>
      <c r="AC32" s="35"/>
      <c r="AD32" s="85"/>
      <c r="AE32" s="86"/>
      <c r="AF32" s="35"/>
      <c r="AG32" s="35"/>
      <c r="AH32" s="132"/>
    </row>
    <row r="33" spans="1:34" s="58" customFormat="1" ht="13.5" thickBot="1">
      <c r="A33" s="132"/>
      <c r="B33" s="59" t="s">
        <v>2356</v>
      </c>
      <c r="C33" s="60" t="s">
        <v>1776</v>
      </c>
      <c r="D33" s="70"/>
      <c r="E33" s="225" t="e">
        <f>E9+E31</f>
        <v>#N/A</v>
      </c>
      <c r="F33" s="39" t="s">
        <v>1776</v>
      </c>
      <c r="G33" s="113" t="e">
        <f>+G9+G31</f>
        <v>#N/A</v>
      </c>
      <c r="H33" s="39" t="s">
        <v>1776</v>
      </c>
      <c r="I33" s="113" t="e">
        <f>+I9+I31</f>
        <v>#N/A</v>
      </c>
      <c r="J33" s="39" t="s">
        <v>1776</v>
      </c>
      <c r="K33" s="113" t="e">
        <f>+K9+K31</f>
        <v>#N/A</v>
      </c>
      <c r="L33" s="39" t="s">
        <v>1776</v>
      </c>
      <c r="M33" s="113" t="e">
        <f>+M9+M31</f>
        <v>#N/A</v>
      </c>
      <c r="N33" s="39" t="s">
        <v>1776</v>
      </c>
      <c r="O33" s="113" t="e">
        <f>+O9+O31</f>
        <v>#N/A</v>
      </c>
      <c r="P33" s="39" t="s">
        <v>1776</v>
      </c>
      <c r="Q33" s="113" t="e">
        <f>+Q9+Q31</f>
        <v>#N/A</v>
      </c>
      <c r="R33" s="39" t="s">
        <v>1776</v>
      </c>
      <c r="S33" s="113" t="e">
        <f>+S9+S31</f>
        <v>#N/A</v>
      </c>
      <c r="T33" s="39" t="s">
        <v>1776</v>
      </c>
      <c r="U33" s="113" t="e">
        <f>+U9+U31</f>
        <v>#N/A</v>
      </c>
      <c r="V33" s="39" t="s">
        <v>1776</v>
      </c>
      <c r="W33" s="113" t="e">
        <f>+W9+W31</f>
        <v>#N/A</v>
      </c>
      <c r="X33" s="39" t="s">
        <v>1776</v>
      </c>
      <c r="Y33" s="113" t="e">
        <f>+Y9+Y31</f>
        <v>#N/A</v>
      </c>
      <c r="Z33" s="39" t="s">
        <v>1776</v>
      </c>
      <c r="AA33" s="113" t="e">
        <f>+AA9+AA31</f>
        <v>#N/A</v>
      </c>
      <c r="AB33" s="39" t="s">
        <v>1776</v>
      </c>
      <c r="AC33" s="113" t="e">
        <f>E9+AC31</f>
        <v>#N/A</v>
      </c>
      <c r="AD33" s="65"/>
      <c r="AE33" s="83"/>
      <c r="AF33" s="39"/>
      <c r="AG33" s="67"/>
      <c r="AH33" s="132"/>
    </row>
    <row r="34" spans="1:34" s="58" customFormat="1" ht="13.5" thickTop="1">
      <c r="A34" s="132"/>
      <c r="B34" s="59"/>
      <c r="C34" s="60"/>
      <c r="D34" s="70"/>
      <c r="E34" s="65"/>
      <c r="F34" s="39"/>
      <c r="G34" s="66"/>
      <c r="H34" s="39"/>
      <c r="I34" s="66"/>
      <c r="J34" s="39"/>
      <c r="K34" s="66"/>
      <c r="L34" s="39"/>
      <c r="M34" s="66"/>
      <c r="N34" s="39"/>
      <c r="O34" s="66"/>
      <c r="P34" s="39"/>
      <c r="Q34" s="66"/>
      <c r="R34" s="39"/>
      <c r="S34" s="66"/>
      <c r="T34" s="39"/>
      <c r="U34" s="66"/>
      <c r="V34" s="39"/>
      <c r="W34" s="66"/>
      <c r="X34" s="39"/>
      <c r="Y34" s="66"/>
      <c r="Z34" s="39"/>
      <c r="AA34" s="66"/>
      <c r="AB34" s="39"/>
      <c r="AC34" s="66"/>
      <c r="AD34" s="65"/>
      <c r="AE34" s="83"/>
      <c r="AF34" s="39"/>
      <c r="AG34" s="67"/>
      <c r="AH34" s="132"/>
    </row>
    <row r="35" spans="1:34" s="58" customFormat="1" ht="13">
      <c r="A35" s="132"/>
      <c r="B35" s="59"/>
      <c r="C35" s="60"/>
      <c r="D35" s="70"/>
      <c r="E35" s="65"/>
      <c r="F35" s="39"/>
      <c r="G35" s="66"/>
      <c r="H35" s="39"/>
      <c r="I35" s="66"/>
      <c r="J35" s="39"/>
      <c r="K35" s="66"/>
      <c r="L35" s="39"/>
      <c r="M35" s="66"/>
      <c r="N35" s="39"/>
      <c r="O35" s="66"/>
      <c r="P35" s="39"/>
      <c r="Q35" s="66"/>
      <c r="R35" s="39"/>
      <c r="S35" s="66"/>
      <c r="T35" s="39"/>
      <c r="U35" s="66"/>
      <c r="V35" s="39"/>
      <c r="W35" s="66"/>
      <c r="X35" s="39"/>
      <c r="Y35" s="66"/>
      <c r="Z35" s="39"/>
      <c r="AA35" s="66"/>
      <c r="AB35" s="39"/>
      <c r="AC35" s="66"/>
      <c r="AD35" s="65"/>
      <c r="AE35" s="83"/>
      <c r="AF35" s="39"/>
      <c r="AG35" s="67"/>
      <c r="AH35" s="132"/>
    </row>
    <row r="36" spans="1:34" s="25" customFormat="1" ht="18" customHeight="1">
      <c r="A36" s="132"/>
      <c r="B36" s="222" t="s">
        <v>2346</v>
      </c>
      <c r="C36" s="174"/>
      <c r="D36" s="75"/>
      <c r="F36" s="28"/>
      <c r="G36" s="24"/>
      <c r="H36" s="28"/>
      <c r="I36" s="24"/>
      <c r="J36" s="28"/>
      <c r="K36" s="24"/>
      <c r="L36" s="28"/>
      <c r="M36" s="24"/>
      <c r="N36" s="28"/>
      <c r="O36" s="24"/>
      <c r="P36" s="28"/>
      <c r="Q36" s="24"/>
      <c r="R36" s="28"/>
      <c r="S36" s="24"/>
      <c r="T36" s="28"/>
      <c r="U36" s="24"/>
      <c r="V36" s="28"/>
      <c r="W36" s="24"/>
      <c r="X36" s="28"/>
      <c r="Y36" s="24"/>
      <c r="Z36" s="28"/>
      <c r="AA36" s="24"/>
      <c r="AB36" s="28"/>
      <c r="AC36" s="24"/>
      <c r="AD36" s="28"/>
      <c r="AE36" s="28"/>
      <c r="AF36" s="28"/>
      <c r="AG36" s="175"/>
      <c r="AH36" s="224"/>
    </row>
    <row r="37" spans="1:34" s="58" customFormat="1" ht="13">
      <c r="A37" s="132"/>
      <c r="B37" s="221" t="s">
        <v>2355</v>
      </c>
      <c r="C37" s="60" t="s">
        <v>1776</v>
      </c>
      <c r="D37" s="70"/>
      <c r="E37" s="33">
        <v>0</v>
      </c>
      <c r="F37" s="39" t="s">
        <v>1776</v>
      </c>
      <c r="G37" s="13">
        <f>+E53</f>
        <v>0</v>
      </c>
      <c r="H37" s="39" t="s">
        <v>1776</v>
      </c>
      <c r="I37" s="13">
        <f>+G53</f>
        <v>0</v>
      </c>
      <c r="J37" s="39" t="s">
        <v>1776</v>
      </c>
      <c r="K37" s="13">
        <f>+I53</f>
        <v>0</v>
      </c>
      <c r="L37" s="39" t="s">
        <v>1776</v>
      </c>
      <c r="M37" s="13">
        <f>+K53</f>
        <v>0</v>
      </c>
      <c r="N37" s="39" t="s">
        <v>1776</v>
      </c>
      <c r="O37" s="13">
        <f>+M53</f>
        <v>0</v>
      </c>
      <c r="P37" s="39" t="s">
        <v>1776</v>
      </c>
      <c r="Q37" s="13">
        <f>+O53</f>
        <v>0</v>
      </c>
      <c r="R37" s="39" t="s">
        <v>1776</v>
      </c>
      <c r="S37" s="13">
        <f>+Q53</f>
        <v>0</v>
      </c>
      <c r="T37" s="39" t="s">
        <v>1776</v>
      </c>
      <c r="U37" s="13">
        <f>+S53</f>
        <v>0</v>
      </c>
      <c r="V37" s="39" t="s">
        <v>1776</v>
      </c>
      <c r="W37" s="13">
        <f>+U53</f>
        <v>0</v>
      </c>
      <c r="X37" s="39" t="s">
        <v>1776</v>
      </c>
      <c r="Y37" s="13">
        <f>+W53</f>
        <v>0</v>
      </c>
      <c r="Z37" s="39" t="s">
        <v>1776</v>
      </c>
      <c r="AA37" s="13">
        <f>+Y53</f>
        <v>0</v>
      </c>
      <c r="AB37" s="39"/>
      <c r="AC37" s="61"/>
      <c r="AD37" s="39"/>
      <c r="AE37" s="213"/>
      <c r="AF37" s="13"/>
      <c r="AG37" s="61"/>
      <c r="AH37" s="132"/>
    </row>
    <row r="38" spans="1:34" ht="13">
      <c r="A38" s="131"/>
      <c r="E38" s="10"/>
      <c r="F38" s="34"/>
      <c r="G38" s="11"/>
      <c r="H38" s="34"/>
      <c r="I38" s="11"/>
      <c r="J38" s="34"/>
      <c r="K38" s="11"/>
      <c r="L38" s="34"/>
      <c r="M38" s="11"/>
      <c r="N38" s="34"/>
      <c r="O38" s="11"/>
      <c r="P38" s="34"/>
      <c r="Q38" s="11"/>
      <c r="R38" s="34"/>
      <c r="S38" s="11"/>
      <c r="T38" s="34"/>
      <c r="U38" s="11"/>
      <c r="V38" s="34"/>
      <c r="W38" s="11"/>
      <c r="X38" s="34"/>
      <c r="Y38" s="11"/>
      <c r="Z38" s="34"/>
      <c r="AA38" s="11"/>
      <c r="AB38" s="34"/>
      <c r="AC38" s="35"/>
      <c r="AD38" s="34"/>
      <c r="AE38" s="216"/>
      <c r="AF38" s="35"/>
      <c r="AG38" s="35"/>
      <c r="AH38" s="131"/>
    </row>
    <row r="39" spans="1:34" ht="13">
      <c r="A39" s="131"/>
      <c r="B39" s="117" t="s">
        <v>1774</v>
      </c>
      <c r="C39" s="60"/>
      <c r="D39" s="71"/>
      <c r="E39" s="10"/>
      <c r="F39" s="39"/>
      <c r="G39" s="11"/>
      <c r="H39" s="39"/>
      <c r="I39" s="11"/>
      <c r="J39" s="39"/>
      <c r="K39" s="11"/>
      <c r="L39" s="39"/>
      <c r="M39" s="11"/>
      <c r="N39" s="39"/>
      <c r="O39" s="11"/>
      <c r="P39" s="39"/>
      <c r="Q39" s="11"/>
      <c r="R39" s="39"/>
      <c r="S39" s="11"/>
      <c r="T39" s="39"/>
      <c r="U39" s="11"/>
      <c r="V39" s="39"/>
      <c r="W39" s="11"/>
      <c r="X39" s="39"/>
      <c r="Y39" s="136"/>
      <c r="Z39" s="39"/>
      <c r="AB39" s="39"/>
      <c r="AC39" s="35"/>
      <c r="AD39" s="39"/>
      <c r="AE39" s="216"/>
      <c r="AF39" s="35"/>
      <c r="AG39" s="35"/>
      <c r="AH39" s="131"/>
    </row>
    <row r="40" spans="1:34" ht="13">
      <c r="A40" s="131"/>
      <c r="B40" s="63" t="s">
        <v>1799</v>
      </c>
      <c r="C40" s="42" t="s">
        <v>1776</v>
      </c>
      <c r="E40" s="29">
        <f>$AE40*0.01</f>
        <v>0</v>
      </c>
      <c r="F40" s="38" t="s">
        <v>1776</v>
      </c>
      <c r="G40" s="11">
        <f>$AE40*0.01</f>
        <v>0</v>
      </c>
      <c r="H40" s="38" t="s">
        <v>1776</v>
      </c>
      <c r="I40" s="11">
        <f>$AE40*0.05</f>
        <v>0</v>
      </c>
      <c r="J40" s="38" t="s">
        <v>1776</v>
      </c>
      <c r="K40" s="11">
        <f>$AE40*0.25</f>
        <v>0</v>
      </c>
      <c r="L40" s="38" t="s">
        <v>1776</v>
      </c>
      <c r="M40" s="11">
        <f>$AE40*0.3</f>
        <v>0</v>
      </c>
      <c r="N40" s="38" t="s">
        <v>1776</v>
      </c>
      <c r="O40" s="11">
        <f>$AE40*0.25</f>
        <v>0</v>
      </c>
      <c r="P40" s="38" t="s">
        <v>1776</v>
      </c>
      <c r="Q40" s="11">
        <f>$AE40*0.05</f>
        <v>0</v>
      </c>
      <c r="R40" s="38" t="s">
        <v>1776</v>
      </c>
      <c r="S40" s="11">
        <f>SUM($AE40-E40-G40-I40-K40-M40-O40-Q40)/5</f>
        <v>0</v>
      </c>
      <c r="T40" s="38" t="s">
        <v>1776</v>
      </c>
      <c r="U40" s="11">
        <f>SUM($AE40-E40-G40-I40-K40-M40-O40-Q40-S40)/4</f>
        <v>0</v>
      </c>
      <c r="V40" s="38" t="s">
        <v>1776</v>
      </c>
      <c r="W40" s="11">
        <f>SUM($AE40-E40-G40-I40-K40-M40-O40-Q40-S40-U40)/3</f>
        <v>0</v>
      </c>
      <c r="X40" s="38" t="s">
        <v>1776</v>
      </c>
      <c r="Y40" s="11">
        <f>SUM($AE40-E40-G40-I40-K40-M40-O40-Q40-S40-U40-W40)/2</f>
        <v>0</v>
      </c>
      <c r="Z40" s="38" t="s">
        <v>1776</v>
      </c>
      <c r="AA40" s="11">
        <f>SUM($AE40-E40-G40-I40-K40-M40-O40-Q40-S40-U40-W40-Y40)/1</f>
        <v>0</v>
      </c>
      <c r="AB40" s="38" t="s">
        <v>1776</v>
      </c>
      <c r="AC40" s="11">
        <f>E40+G40+I40+K40+M40+O40+Q40+S40+U40+W40+Y40+AA40</f>
        <v>0</v>
      </c>
      <c r="AD40" s="38" t="s">
        <v>1776</v>
      </c>
      <c r="AE40" s="216"/>
      <c r="AF40" s="38" t="s">
        <v>1776</v>
      </c>
      <c r="AG40" s="11">
        <f>AC40-AE40</f>
        <v>0</v>
      </c>
      <c r="AH40" s="131"/>
    </row>
    <row r="41" spans="1:34" ht="13">
      <c r="A41" s="131"/>
      <c r="B41" s="63" t="s">
        <v>1800</v>
      </c>
      <c r="C41" s="42" t="s">
        <v>1776</v>
      </c>
      <c r="E41" s="29">
        <f>$AE41/12</f>
        <v>0</v>
      </c>
      <c r="F41" s="38" t="s">
        <v>1776</v>
      </c>
      <c r="G41" s="11">
        <f>SUM($AE41-E41)/11</f>
        <v>0</v>
      </c>
      <c r="H41" s="29" t="s">
        <v>1776</v>
      </c>
      <c r="I41" s="11">
        <f>SUM($AE41-E41-G41)/10</f>
        <v>0</v>
      </c>
      <c r="J41" s="38" t="s">
        <v>1776</v>
      </c>
      <c r="K41" s="11">
        <f>SUM($AE41-E41-G41-I41)/9</f>
        <v>0</v>
      </c>
      <c r="L41" s="38" t="s">
        <v>1776</v>
      </c>
      <c r="M41" s="11">
        <f>SUM($AE41-E41-G41-I41-K41)/8</f>
        <v>0</v>
      </c>
      <c r="N41" s="38" t="s">
        <v>1776</v>
      </c>
      <c r="O41" s="11">
        <f>SUM($AE41-E41-G41-I41-K41-M41)/7</f>
        <v>0</v>
      </c>
      <c r="P41" s="38" t="s">
        <v>1776</v>
      </c>
      <c r="Q41" s="11">
        <f>SUM($AE41-E41-G41-I41-K41-M41-O41)/6</f>
        <v>0</v>
      </c>
      <c r="R41" s="38" t="s">
        <v>1776</v>
      </c>
      <c r="S41" s="11">
        <f>SUM($AE41-E41-G41-I41-K41-M41-O41-Q41)/5</f>
        <v>0</v>
      </c>
      <c r="T41" s="38" t="s">
        <v>1776</v>
      </c>
      <c r="U41" s="11">
        <f>SUM($AE41-E41-G41-I41-K41-M41-O41-Q41-S41)/4</f>
        <v>0</v>
      </c>
      <c r="V41" s="38" t="s">
        <v>1776</v>
      </c>
      <c r="W41" s="11">
        <f>SUM($AE41-E41-G41-I41-K41-M41-O41-Q41-S41-U41)/3</f>
        <v>0</v>
      </c>
      <c r="X41" s="38" t="s">
        <v>1776</v>
      </c>
      <c r="Y41" s="11">
        <f>SUM($AE41-E41-G41-I41-K41-M41-O41-Q41-S41-U41-W41)/2</f>
        <v>0</v>
      </c>
      <c r="Z41" s="38" t="s">
        <v>1776</v>
      </c>
      <c r="AA41" s="11">
        <f>SUM($AE41-E41-G41-I41-K41-M41-O41-Q41-S41-U41-W41-Y41)/1</f>
        <v>0</v>
      </c>
      <c r="AB41" s="38" t="s">
        <v>1776</v>
      </c>
      <c r="AC41" s="11">
        <f>E41+G41+I41+K41+M41+O41+Q41+S41+U41+W41+Y41+AA41</f>
        <v>0</v>
      </c>
      <c r="AD41" s="38" t="s">
        <v>1776</v>
      </c>
      <c r="AE41" s="216"/>
      <c r="AF41" s="38" t="s">
        <v>1776</v>
      </c>
      <c r="AG41" s="11">
        <f t="shared" ref="AG41:AG43" si="2">AC41-AE41</f>
        <v>0</v>
      </c>
      <c r="AH41" s="131"/>
    </row>
    <row r="42" spans="1:34" ht="13">
      <c r="A42" s="131"/>
      <c r="B42" s="63" t="s">
        <v>1801</v>
      </c>
      <c r="C42" s="42" t="s">
        <v>1776</v>
      </c>
      <c r="E42" s="29">
        <f>$AE42/12</f>
        <v>0</v>
      </c>
      <c r="F42" s="38" t="s">
        <v>1776</v>
      </c>
      <c r="G42" s="11">
        <f>SUM($AE42-E42)/11</f>
        <v>0</v>
      </c>
      <c r="H42" s="29" t="s">
        <v>1776</v>
      </c>
      <c r="I42" s="11">
        <f>SUM($AE42-E42-G42)/10</f>
        <v>0</v>
      </c>
      <c r="J42" s="38" t="s">
        <v>1776</v>
      </c>
      <c r="K42" s="11">
        <f>SUM($AE42-E42-G42-I42)/9</f>
        <v>0</v>
      </c>
      <c r="L42" s="38" t="s">
        <v>1776</v>
      </c>
      <c r="M42" s="11">
        <f>SUM($AE42-E42-G42-I42-K42)/8</f>
        <v>0</v>
      </c>
      <c r="N42" s="38" t="s">
        <v>1776</v>
      </c>
      <c r="O42" s="11">
        <f>SUM($AE42-E42-G42-I42-K42-M42)/7</f>
        <v>0</v>
      </c>
      <c r="P42" s="38" t="s">
        <v>1776</v>
      </c>
      <c r="Q42" s="11">
        <f>SUM($AE42-E42-G42-I42-K42-M42-O42)/6</f>
        <v>0</v>
      </c>
      <c r="R42" s="38" t="s">
        <v>1776</v>
      </c>
      <c r="S42" s="11">
        <f>SUM($AE42-E42-G42-I42-K42-M42-O42-Q42)/5</f>
        <v>0</v>
      </c>
      <c r="T42" s="38" t="s">
        <v>1776</v>
      </c>
      <c r="U42" s="11">
        <f>SUM($AE42-E42-G42-I42-K42-M42-O42-Q42-S42)/4</f>
        <v>0</v>
      </c>
      <c r="V42" s="38" t="s">
        <v>1776</v>
      </c>
      <c r="W42" s="11">
        <f>SUM($AE42-E42-G42-I42-K42-M42-O42-Q42-S42-U42)/3</f>
        <v>0</v>
      </c>
      <c r="X42" s="38" t="s">
        <v>1776</v>
      </c>
      <c r="Y42" s="11">
        <f>SUM($AE42-E42-G42-I42-K42-M42-O42-Q42-S42-U42-W42)/2</f>
        <v>0</v>
      </c>
      <c r="Z42" s="38" t="s">
        <v>1776</v>
      </c>
      <c r="AA42" s="11">
        <f>SUM($AE42-E42-G42-I42-K42-M42-O42-Q42-S42-U42-W42-Y42)/1</f>
        <v>0</v>
      </c>
      <c r="AB42" s="38" t="s">
        <v>1776</v>
      </c>
      <c r="AC42" s="11">
        <f t="shared" ref="AC42" si="3">E42+G42+I42+K42+M42+O42+Q42+S42+U42+W42+Y42+AA42</f>
        <v>0</v>
      </c>
      <c r="AD42" s="38" t="s">
        <v>1776</v>
      </c>
      <c r="AE42" s="216"/>
      <c r="AF42" s="38" t="s">
        <v>1776</v>
      </c>
      <c r="AG42" s="11">
        <f t="shared" si="2"/>
        <v>0</v>
      </c>
      <c r="AH42" s="131"/>
    </row>
    <row r="43" spans="1:34" ht="13">
      <c r="A43" s="131"/>
      <c r="B43" s="63" t="s">
        <v>1802</v>
      </c>
      <c r="C43" s="42" t="s">
        <v>1776</v>
      </c>
      <c r="E43" s="29">
        <f>$AE43/12</f>
        <v>0</v>
      </c>
      <c r="F43" s="38" t="s">
        <v>1776</v>
      </c>
      <c r="G43" s="11">
        <f>SUM($AE43-E43)/11</f>
        <v>0</v>
      </c>
      <c r="H43" s="29" t="s">
        <v>1776</v>
      </c>
      <c r="I43" s="11">
        <f>SUM($AE43-E43-G43)/10</f>
        <v>0</v>
      </c>
      <c r="J43" s="38" t="s">
        <v>1776</v>
      </c>
      <c r="K43" s="11">
        <f>SUM($AE43-E43-G43-I43)/9</f>
        <v>0</v>
      </c>
      <c r="L43" s="38" t="s">
        <v>1776</v>
      </c>
      <c r="M43" s="11">
        <f>SUM($AE43-E43-G43-I43-K43)/8</f>
        <v>0</v>
      </c>
      <c r="N43" s="38" t="s">
        <v>1776</v>
      </c>
      <c r="O43" s="11">
        <f>SUM($AE43-E43-G43-I43-K43-M43)/7</f>
        <v>0</v>
      </c>
      <c r="P43" s="38" t="s">
        <v>1776</v>
      </c>
      <c r="Q43" s="11">
        <f>SUM($AE43-E43-G43-I43-K43-M43-O43)/6</f>
        <v>0</v>
      </c>
      <c r="R43" s="38" t="s">
        <v>1776</v>
      </c>
      <c r="S43" s="11">
        <f>SUM($AE43-E43-G43-I43-K43-M43-O43-Q43)/5</f>
        <v>0</v>
      </c>
      <c r="T43" s="38" t="s">
        <v>1776</v>
      </c>
      <c r="U43" s="11">
        <f>SUM($AE43-E43-G43-I43-K43-M43-O43-Q43-S43)/4</f>
        <v>0</v>
      </c>
      <c r="V43" s="38" t="s">
        <v>1776</v>
      </c>
      <c r="W43" s="11">
        <f>SUM($AE43-E43-G43-I43-K43-M43-O43-Q43-S43-U43)/3</f>
        <v>0</v>
      </c>
      <c r="X43" s="38" t="s">
        <v>1776</v>
      </c>
      <c r="Y43" s="11">
        <f>SUM($AE43-E43-G43-I43-K43-M43-O43-Q43-S43-U43-W43)/2</f>
        <v>0</v>
      </c>
      <c r="Z43" s="38" t="s">
        <v>1776</v>
      </c>
      <c r="AA43" s="11">
        <f>SUM($AE43-E43-G43-I43-K43-M43-O43-Q43-S43-U43-W43-Y43)/1</f>
        <v>0</v>
      </c>
      <c r="AB43" s="38" t="s">
        <v>1776</v>
      </c>
      <c r="AC43" s="11">
        <f>E43+G43+I43+K43+M43+O43+Q43+S43+U43+W43+Y43+AA43</f>
        <v>0</v>
      </c>
      <c r="AD43" s="38" t="s">
        <v>1776</v>
      </c>
      <c r="AE43" s="216"/>
      <c r="AF43" s="38" t="s">
        <v>1776</v>
      </c>
      <c r="AG43" s="11">
        <f t="shared" si="2"/>
        <v>0</v>
      </c>
      <c r="AH43" s="131"/>
    </row>
    <row r="44" spans="1:34" ht="13">
      <c r="A44" s="131"/>
      <c r="B44" s="172" t="s">
        <v>1804</v>
      </c>
      <c r="C44" s="165" t="s">
        <v>1776</v>
      </c>
      <c r="D44" s="210"/>
      <c r="E44" s="30">
        <f>$AE44/12</f>
        <v>0</v>
      </c>
      <c r="F44" s="166" t="s">
        <v>1776</v>
      </c>
      <c r="G44" s="12">
        <f>SUM($AE44-E44)/11</f>
        <v>0</v>
      </c>
      <c r="H44" s="30" t="s">
        <v>1776</v>
      </c>
      <c r="I44" s="12">
        <f>SUM($AE44-E44-G44)/10</f>
        <v>0</v>
      </c>
      <c r="J44" s="166" t="s">
        <v>1776</v>
      </c>
      <c r="K44" s="12">
        <f>SUM($AE44-E44-G44-I44)/9</f>
        <v>0</v>
      </c>
      <c r="L44" s="166" t="s">
        <v>1776</v>
      </c>
      <c r="M44" s="12">
        <f>SUM($AE44-E44-G44-I44-K44)/8</f>
        <v>0</v>
      </c>
      <c r="N44" s="166" t="s">
        <v>1776</v>
      </c>
      <c r="O44" s="12">
        <f>SUM($AE44-E44-G44-I44-K44-M44)/7</f>
        <v>0</v>
      </c>
      <c r="P44" s="166" t="s">
        <v>1776</v>
      </c>
      <c r="Q44" s="12">
        <f>SUM($AE44-E44-G44-I44-K44-M44-O44)/6</f>
        <v>0</v>
      </c>
      <c r="R44" s="166" t="s">
        <v>1776</v>
      </c>
      <c r="S44" s="12">
        <f>SUM($AE44-E44-G44-I44-K44-M44-O44-Q44)/5</f>
        <v>0</v>
      </c>
      <c r="T44" s="166" t="s">
        <v>1776</v>
      </c>
      <c r="U44" s="12">
        <f>SUM($AE44-E44-G44-I44-K44-M44-O44-Q44-S44)/4</f>
        <v>0</v>
      </c>
      <c r="V44" s="166" t="s">
        <v>1776</v>
      </c>
      <c r="W44" s="12">
        <f>SUM($AE44-E44-G44-I44-K44-M44-O44-Q44-S44-U44)/3</f>
        <v>0</v>
      </c>
      <c r="X44" s="166" t="s">
        <v>1776</v>
      </c>
      <c r="Y44" s="12">
        <f>SUM($AE44-E44-G44-I44-K44-M44-O44-Q44-S44-U44-W44)/2</f>
        <v>0</v>
      </c>
      <c r="Z44" s="166" t="s">
        <v>1776</v>
      </c>
      <c r="AA44" s="12">
        <f>SUM($AE44-E44-G44-I44-K44-M44-O44-Q44-S44-U44-W44-Y44)/1</f>
        <v>0</v>
      </c>
      <c r="AB44" s="166" t="s">
        <v>1776</v>
      </c>
      <c r="AC44" s="12">
        <f>E44+G44+I44+K44+M44+O44+Q44+S44+U44+W44+Y44+AA44</f>
        <v>0</v>
      </c>
      <c r="AD44" s="166" t="s">
        <v>1776</v>
      </c>
      <c r="AE44" s="217"/>
      <c r="AF44" s="166" t="s">
        <v>1776</v>
      </c>
      <c r="AG44" s="12">
        <f>AC44-AE44</f>
        <v>0</v>
      </c>
      <c r="AH44" s="131"/>
    </row>
    <row r="45" spans="1:34" s="58" customFormat="1" ht="13">
      <c r="A45" s="132"/>
      <c r="B45" s="62" t="s">
        <v>2347</v>
      </c>
      <c r="C45" s="60" t="s">
        <v>1776</v>
      </c>
      <c r="D45" s="70"/>
      <c r="E45" s="39">
        <f>SUM(E40:E44)</f>
        <v>0</v>
      </c>
      <c r="F45" s="39" t="s">
        <v>1776</v>
      </c>
      <c r="G45" s="39">
        <f>SUM(G40:G44)</f>
        <v>0</v>
      </c>
      <c r="H45" s="39" t="s">
        <v>1776</v>
      </c>
      <c r="I45" s="39">
        <f>SUM(I40:I44)</f>
        <v>0</v>
      </c>
      <c r="J45" s="39" t="s">
        <v>1776</v>
      </c>
      <c r="K45" s="39">
        <f>SUM(K40:K44)</f>
        <v>0</v>
      </c>
      <c r="L45" s="39" t="s">
        <v>1776</v>
      </c>
      <c r="M45" s="39">
        <f>SUM(M40:M44)</f>
        <v>0</v>
      </c>
      <c r="N45" s="39" t="s">
        <v>1776</v>
      </c>
      <c r="O45" s="39">
        <f>SUM(O40:O44)</f>
        <v>0</v>
      </c>
      <c r="P45" s="39" t="s">
        <v>1776</v>
      </c>
      <c r="Q45" s="39">
        <f>SUM(Q40:Q44)</f>
        <v>0</v>
      </c>
      <c r="R45" s="39" t="s">
        <v>1776</v>
      </c>
      <c r="S45" s="39">
        <f>SUM(S40:S44)</f>
        <v>0</v>
      </c>
      <c r="T45" s="39" t="s">
        <v>1776</v>
      </c>
      <c r="U45" s="39">
        <f>SUM(U40:U44)</f>
        <v>0</v>
      </c>
      <c r="V45" s="39" t="s">
        <v>1776</v>
      </c>
      <c r="W45" s="39">
        <f>SUM(W40:W44)</f>
        <v>0</v>
      </c>
      <c r="X45" s="39" t="s">
        <v>1776</v>
      </c>
      <c r="Y45" s="39">
        <f>SUM(Y40:Y44)</f>
        <v>0</v>
      </c>
      <c r="Z45" s="39" t="s">
        <v>1776</v>
      </c>
      <c r="AA45" s="39">
        <f>SUM(AA40:AA44)</f>
        <v>0</v>
      </c>
      <c r="AB45" s="39" t="s">
        <v>1776</v>
      </c>
      <c r="AC45" s="39">
        <f>SUM(AC40:AC44)</f>
        <v>0</v>
      </c>
      <c r="AD45" s="39" t="s">
        <v>1776</v>
      </c>
      <c r="AE45" s="213">
        <f>SUM(AE40:AE44)</f>
        <v>0</v>
      </c>
      <c r="AF45" s="39" t="s">
        <v>1776</v>
      </c>
      <c r="AG45" s="39">
        <f>SUM(AG40:AG44)</f>
        <v>0</v>
      </c>
      <c r="AH45" s="132"/>
    </row>
    <row r="46" spans="1:34" s="58" customFormat="1" ht="13">
      <c r="A46" s="132"/>
      <c r="B46" s="62"/>
      <c r="C46" s="60"/>
      <c r="D46" s="70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213"/>
      <c r="AF46" s="39"/>
      <c r="AG46" s="39"/>
      <c r="AH46" s="132"/>
    </row>
    <row r="47" spans="1:34" ht="13">
      <c r="A47" s="131"/>
      <c r="B47" s="117" t="s">
        <v>1777</v>
      </c>
      <c r="E47" s="10"/>
      <c r="F47" s="34"/>
      <c r="G47" s="11"/>
      <c r="H47" s="34"/>
      <c r="I47" s="11"/>
      <c r="J47" s="34"/>
      <c r="K47" s="11"/>
      <c r="L47" s="34"/>
      <c r="M47" s="11"/>
      <c r="N47" s="34"/>
      <c r="O47" s="11"/>
      <c r="P47" s="34"/>
      <c r="Q47" s="11"/>
      <c r="R47" s="34"/>
      <c r="S47" s="11"/>
      <c r="T47" s="34"/>
      <c r="U47" s="11"/>
      <c r="V47" s="34"/>
      <c r="W47" s="11"/>
      <c r="X47" s="34"/>
      <c r="Y47" s="11"/>
      <c r="Z47" s="34"/>
      <c r="AA47" s="11"/>
      <c r="AB47" s="34"/>
      <c r="AC47" s="35"/>
      <c r="AD47" s="34"/>
      <c r="AE47" s="216"/>
      <c r="AF47" s="35"/>
      <c r="AG47" s="35"/>
      <c r="AH47" s="131"/>
    </row>
    <row r="48" spans="1:34" ht="13">
      <c r="A48" s="131"/>
      <c r="B48" s="172" t="s">
        <v>1854</v>
      </c>
      <c r="C48" s="165" t="s">
        <v>1776</v>
      </c>
      <c r="D48" s="72"/>
      <c r="E48" s="30">
        <v>0</v>
      </c>
      <c r="F48" s="166" t="s">
        <v>1776</v>
      </c>
      <c r="G48" s="12">
        <v>0</v>
      </c>
      <c r="H48" s="166" t="s">
        <v>1776</v>
      </c>
      <c r="I48" s="12">
        <v>0</v>
      </c>
      <c r="J48" s="166" t="s">
        <v>1776</v>
      </c>
      <c r="K48" s="12">
        <v>0</v>
      </c>
      <c r="L48" s="166" t="s">
        <v>1776</v>
      </c>
      <c r="M48" s="12">
        <v>0</v>
      </c>
      <c r="N48" s="166" t="s">
        <v>1776</v>
      </c>
      <c r="O48" s="12">
        <v>0</v>
      </c>
      <c r="P48" s="166" t="s">
        <v>1776</v>
      </c>
      <c r="Q48" s="12">
        <v>0</v>
      </c>
      <c r="R48" s="166" t="s">
        <v>1776</v>
      </c>
      <c r="S48" s="12">
        <v>0</v>
      </c>
      <c r="T48" s="166" t="s">
        <v>1776</v>
      </c>
      <c r="U48" s="12">
        <v>0</v>
      </c>
      <c r="V48" s="166" t="s">
        <v>1776</v>
      </c>
      <c r="W48" s="12">
        <v>0</v>
      </c>
      <c r="X48" s="166" t="s">
        <v>1776</v>
      </c>
      <c r="Y48" s="12">
        <v>0</v>
      </c>
      <c r="Z48" s="166" t="s">
        <v>1776</v>
      </c>
      <c r="AA48" s="12">
        <v>0</v>
      </c>
      <c r="AB48" s="166" t="s">
        <v>1776</v>
      </c>
      <c r="AC48" s="12">
        <f>E48+G48+I48+K48+M48+O48+Q48+S48+U48+W48+Y48+AA48</f>
        <v>0</v>
      </c>
      <c r="AD48" s="166" t="s">
        <v>1776</v>
      </c>
      <c r="AE48" s="217"/>
      <c r="AF48" s="166" t="s">
        <v>1776</v>
      </c>
      <c r="AG48" s="182">
        <f>AE48-AC48</f>
        <v>0</v>
      </c>
      <c r="AH48" s="131"/>
    </row>
    <row r="49" spans="1:34" s="58" customFormat="1" ht="13">
      <c r="A49" s="132"/>
      <c r="B49" s="62" t="s">
        <v>2348</v>
      </c>
      <c r="C49" s="60" t="s">
        <v>1776</v>
      </c>
      <c r="D49" s="70"/>
      <c r="E49" s="39">
        <f>SUM(E48)</f>
        <v>0</v>
      </c>
      <c r="F49" s="39" t="s">
        <v>1776</v>
      </c>
      <c r="G49" s="39">
        <f>SUM(G48)</f>
        <v>0</v>
      </c>
      <c r="H49" s="39" t="s">
        <v>1776</v>
      </c>
      <c r="I49" s="39">
        <f>SUM(I48)</f>
        <v>0</v>
      </c>
      <c r="J49" s="39" t="s">
        <v>1776</v>
      </c>
      <c r="K49" s="39">
        <f>SUM(K48)</f>
        <v>0</v>
      </c>
      <c r="L49" s="39" t="s">
        <v>1776</v>
      </c>
      <c r="M49" s="39">
        <f>SUM(M48)</f>
        <v>0</v>
      </c>
      <c r="N49" s="39" t="s">
        <v>1776</v>
      </c>
      <c r="O49" s="39">
        <f>SUM(O48)</f>
        <v>0</v>
      </c>
      <c r="P49" s="39" t="s">
        <v>1776</v>
      </c>
      <c r="Q49" s="39">
        <f>SUM(Q48)</f>
        <v>0</v>
      </c>
      <c r="R49" s="39" t="s">
        <v>1776</v>
      </c>
      <c r="S49" s="39">
        <f>SUM(S48)</f>
        <v>0</v>
      </c>
      <c r="T49" s="39" t="s">
        <v>1776</v>
      </c>
      <c r="U49" s="39">
        <f>SUM(U48)</f>
        <v>0</v>
      </c>
      <c r="V49" s="39" t="s">
        <v>1776</v>
      </c>
      <c r="W49" s="39">
        <f>SUM(W48)</f>
        <v>0</v>
      </c>
      <c r="X49" s="39" t="s">
        <v>1776</v>
      </c>
      <c r="Y49" s="39">
        <f>SUM(Y48)</f>
        <v>0</v>
      </c>
      <c r="Z49" s="39" t="s">
        <v>1776</v>
      </c>
      <c r="AA49" s="39">
        <f>SUM(AA48)</f>
        <v>0</v>
      </c>
      <c r="AB49" s="39" t="s">
        <v>1776</v>
      </c>
      <c r="AC49" s="39">
        <f>SUM(AC48)</f>
        <v>0</v>
      </c>
      <c r="AD49" s="39" t="s">
        <v>1776</v>
      </c>
      <c r="AE49" s="213">
        <f>SUM(AE48)</f>
        <v>0</v>
      </c>
      <c r="AF49" s="39" t="s">
        <v>1776</v>
      </c>
      <c r="AG49" s="39">
        <f>SUM(AG48)</f>
        <v>0</v>
      </c>
      <c r="AH49" s="132"/>
    </row>
    <row r="50" spans="1:34" s="58" customFormat="1" ht="13">
      <c r="A50" s="132"/>
      <c r="B50" s="63"/>
      <c r="C50" s="64"/>
      <c r="D50" s="73"/>
      <c r="E50" s="34"/>
      <c r="F50" s="34"/>
      <c r="G50" s="35"/>
      <c r="H50" s="34"/>
      <c r="I50" s="35"/>
      <c r="J50" s="34"/>
      <c r="K50" s="35"/>
      <c r="L50" s="34"/>
      <c r="M50" s="35"/>
      <c r="N50" s="34"/>
      <c r="O50" s="35"/>
      <c r="P50" s="34"/>
      <c r="Q50" s="35"/>
      <c r="R50" s="34"/>
      <c r="S50" s="35"/>
      <c r="T50" s="34"/>
      <c r="U50" s="35"/>
      <c r="V50" s="34"/>
      <c r="W50" s="35"/>
      <c r="X50" s="34"/>
      <c r="Y50" s="35"/>
      <c r="Z50" s="34"/>
      <c r="AA50" s="35"/>
      <c r="AB50" s="34"/>
      <c r="AC50" s="35"/>
      <c r="AD50" s="34"/>
      <c r="AE50" s="82"/>
      <c r="AF50" s="35"/>
      <c r="AG50" s="35"/>
      <c r="AH50" s="132"/>
    </row>
    <row r="51" spans="1:34" s="58" customFormat="1" ht="13">
      <c r="A51" s="132"/>
      <c r="B51" s="62" t="s">
        <v>1779</v>
      </c>
      <c r="C51" s="121" t="s">
        <v>1776</v>
      </c>
      <c r="D51" s="74"/>
      <c r="E51" s="36">
        <f>+E45-E49</f>
        <v>0</v>
      </c>
      <c r="F51" s="36" t="s">
        <v>1776</v>
      </c>
      <c r="G51" s="36">
        <f>+G45-G49</f>
        <v>0</v>
      </c>
      <c r="H51" s="36" t="s">
        <v>1776</v>
      </c>
      <c r="I51" s="36">
        <f>+I45-I49</f>
        <v>0</v>
      </c>
      <c r="J51" s="36" t="s">
        <v>1776</v>
      </c>
      <c r="K51" s="36">
        <f>+K45-K49</f>
        <v>0</v>
      </c>
      <c r="L51" s="36" t="s">
        <v>1776</v>
      </c>
      <c r="M51" s="36">
        <f>+M45-M49</f>
        <v>0</v>
      </c>
      <c r="N51" s="36" t="s">
        <v>1776</v>
      </c>
      <c r="O51" s="36">
        <f>+O45-O49</f>
        <v>0</v>
      </c>
      <c r="P51" s="36" t="s">
        <v>1776</v>
      </c>
      <c r="Q51" s="36">
        <f>+Q45-Q49</f>
        <v>0</v>
      </c>
      <c r="R51" s="36" t="s">
        <v>1776</v>
      </c>
      <c r="S51" s="36">
        <f>+S45-S49</f>
        <v>0</v>
      </c>
      <c r="T51" s="36" t="s">
        <v>1776</v>
      </c>
      <c r="U51" s="36">
        <f>+U45-U49</f>
        <v>0</v>
      </c>
      <c r="V51" s="36" t="s">
        <v>1776</v>
      </c>
      <c r="W51" s="36">
        <f>+W45-W49</f>
        <v>0</v>
      </c>
      <c r="X51" s="36" t="s">
        <v>1776</v>
      </c>
      <c r="Y51" s="36">
        <f>+Y45-Y49</f>
        <v>0</v>
      </c>
      <c r="Z51" s="36" t="s">
        <v>1776</v>
      </c>
      <c r="AA51" s="36">
        <f>+AA45-AA49</f>
        <v>0</v>
      </c>
      <c r="AB51" s="36" t="s">
        <v>1776</v>
      </c>
      <c r="AC51" s="36">
        <f>+AC45-AC49</f>
        <v>0</v>
      </c>
      <c r="AD51" s="85"/>
      <c r="AE51" s="84"/>
      <c r="AF51" s="85"/>
      <c r="AG51" s="67"/>
      <c r="AH51" s="132"/>
    </row>
    <row r="52" spans="1:34" s="58" customFormat="1">
      <c r="A52" s="132"/>
      <c r="C52" s="64"/>
      <c r="D52" s="73"/>
      <c r="E52" s="34"/>
      <c r="F52" s="34"/>
      <c r="G52" s="35"/>
      <c r="H52" s="34"/>
      <c r="I52" s="35"/>
      <c r="J52" s="34"/>
      <c r="K52" s="35"/>
      <c r="L52" s="34"/>
      <c r="M52" s="35"/>
      <c r="N52" s="34"/>
      <c r="O52" s="35"/>
      <c r="P52" s="34"/>
      <c r="Q52" s="35"/>
      <c r="R52" s="34"/>
      <c r="S52" s="35"/>
      <c r="T52" s="34"/>
      <c r="U52" s="35"/>
      <c r="V52" s="34"/>
      <c r="W52" s="35"/>
      <c r="X52" s="34"/>
      <c r="Y52" s="35"/>
      <c r="Z52" s="34"/>
      <c r="AA52" s="35"/>
      <c r="AB52" s="34"/>
      <c r="AC52" s="35"/>
      <c r="AD52" s="85"/>
      <c r="AE52" s="86"/>
      <c r="AF52" s="35"/>
      <c r="AG52" s="35"/>
      <c r="AH52" s="132"/>
    </row>
    <row r="53" spans="1:34" s="58" customFormat="1" ht="13.5" thickBot="1">
      <c r="A53" s="132"/>
      <c r="B53" s="59" t="s">
        <v>2357</v>
      </c>
      <c r="C53" s="60" t="s">
        <v>1776</v>
      </c>
      <c r="D53" s="70"/>
      <c r="E53" s="225">
        <f>E37+E51</f>
        <v>0</v>
      </c>
      <c r="F53" s="39" t="s">
        <v>1776</v>
      </c>
      <c r="G53" s="113">
        <f>G37+G51</f>
        <v>0</v>
      </c>
      <c r="H53" s="39" t="s">
        <v>1776</v>
      </c>
      <c r="I53" s="113">
        <f>I37+I51</f>
        <v>0</v>
      </c>
      <c r="J53" s="39" t="s">
        <v>1776</v>
      </c>
      <c r="K53" s="113">
        <f>K37+K51</f>
        <v>0</v>
      </c>
      <c r="L53" s="39" t="s">
        <v>1776</v>
      </c>
      <c r="M53" s="113">
        <f>M37+M51</f>
        <v>0</v>
      </c>
      <c r="N53" s="39" t="s">
        <v>1776</v>
      </c>
      <c r="O53" s="113">
        <f>O37+O51</f>
        <v>0</v>
      </c>
      <c r="P53" s="39" t="s">
        <v>1776</v>
      </c>
      <c r="Q53" s="113">
        <f>Q37+Q51</f>
        <v>0</v>
      </c>
      <c r="R53" s="39" t="s">
        <v>1776</v>
      </c>
      <c r="S53" s="113">
        <f>S37+S51</f>
        <v>0</v>
      </c>
      <c r="T53" s="39" t="s">
        <v>1776</v>
      </c>
      <c r="U53" s="113">
        <f>U37+U51</f>
        <v>0</v>
      </c>
      <c r="V53" s="39" t="s">
        <v>1776</v>
      </c>
      <c r="W53" s="113">
        <f>W37+W51</f>
        <v>0</v>
      </c>
      <c r="X53" s="39" t="s">
        <v>1776</v>
      </c>
      <c r="Y53" s="113">
        <f>Y37+Y51</f>
        <v>0</v>
      </c>
      <c r="Z53" s="39" t="s">
        <v>1776</v>
      </c>
      <c r="AA53" s="113">
        <f>AA37+AA51</f>
        <v>0</v>
      </c>
      <c r="AB53" s="39" t="s">
        <v>1776</v>
      </c>
      <c r="AC53" s="113">
        <f>E37+AC51</f>
        <v>0</v>
      </c>
      <c r="AD53" s="65"/>
      <c r="AE53" s="83"/>
      <c r="AF53" s="39"/>
      <c r="AG53" s="67"/>
      <c r="AH53" s="132"/>
    </row>
    <row r="54" spans="1:34" ht="13.5" thickTop="1">
      <c r="A54" s="131"/>
      <c r="B54" s="120"/>
      <c r="C54" s="176"/>
      <c r="D54" s="76"/>
      <c r="E54" s="211"/>
      <c r="F54" s="27"/>
      <c r="G54" s="23"/>
      <c r="H54" s="27"/>
      <c r="I54" s="23"/>
      <c r="J54" s="27"/>
      <c r="K54" s="23"/>
      <c r="L54" s="27"/>
      <c r="M54" s="23"/>
      <c r="N54" s="27"/>
      <c r="O54" s="23"/>
      <c r="P54" s="27"/>
      <c r="Q54" s="23"/>
      <c r="R54" s="27"/>
      <c r="S54" s="23"/>
      <c r="T54" s="27"/>
      <c r="U54" s="23"/>
      <c r="V54" s="27"/>
      <c r="W54" s="23"/>
      <c r="X54" s="27"/>
      <c r="Y54" s="23"/>
      <c r="Z54" s="27"/>
      <c r="AA54" s="23"/>
      <c r="AB54" s="27"/>
      <c r="AC54" s="23"/>
      <c r="AD54" s="27"/>
      <c r="AE54" s="178"/>
      <c r="AF54" s="27"/>
      <c r="AG54" s="212"/>
      <c r="AH54" s="131"/>
    </row>
    <row r="55" spans="1:34" ht="13">
      <c r="A55" s="131"/>
      <c r="B55" s="120"/>
      <c r="C55" s="176"/>
      <c r="D55" s="76"/>
      <c r="E55" s="211"/>
      <c r="F55" s="27"/>
      <c r="G55" s="23"/>
      <c r="H55" s="27"/>
      <c r="I55" s="23"/>
      <c r="J55" s="27"/>
      <c r="K55" s="23"/>
      <c r="L55" s="27"/>
      <c r="M55" s="23"/>
      <c r="N55" s="27"/>
      <c r="O55" s="23"/>
      <c r="P55" s="27"/>
      <c r="Q55" s="23"/>
      <c r="R55" s="27"/>
      <c r="S55" s="23"/>
      <c r="T55" s="27"/>
      <c r="U55" s="23"/>
      <c r="V55" s="27"/>
      <c r="W55" s="23"/>
      <c r="X55" s="27"/>
      <c r="Y55" s="23"/>
      <c r="Z55" s="27"/>
      <c r="AA55" s="23"/>
      <c r="AB55" s="27"/>
      <c r="AC55" s="23"/>
      <c r="AD55" s="27"/>
      <c r="AE55" s="178"/>
      <c r="AF55" s="27"/>
      <c r="AG55" s="212"/>
      <c r="AH55" s="131"/>
    </row>
    <row r="56" spans="1:34" s="25" customFormat="1" ht="18.75" customHeight="1">
      <c r="A56" s="132"/>
      <c r="B56" s="223" t="s">
        <v>2349</v>
      </c>
      <c r="C56" s="174"/>
      <c r="D56" s="75"/>
      <c r="F56" s="28"/>
      <c r="G56" s="24"/>
      <c r="H56" s="28"/>
      <c r="I56" s="24"/>
      <c r="J56" s="28"/>
      <c r="K56" s="24"/>
      <c r="L56" s="28"/>
      <c r="M56" s="24"/>
      <c r="N56" s="28"/>
      <c r="O56" s="24"/>
      <c r="P56" s="28"/>
      <c r="Q56" s="24"/>
      <c r="R56" s="28"/>
      <c r="S56" s="24"/>
      <c r="T56" s="28"/>
      <c r="U56" s="24"/>
      <c r="V56" s="28"/>
      <c r="W56" s="24"/>
      <c r="X56" s="28"/>
      <c r="Y56" s="24"/>
      <c r="Z56" s="28"/>
      <c r="AA56" s="24"/>
      <c r="AB56" s="28"/>
      <c r="AC56" s="24"/>
      <c r="AD56" s="28"/>
      <c r="AE56" s="28"/>
      <c r="AF56" s="28"/>
      <c r="AG56" s="175"/>
    </row>
    <row r="57" spans="1:34" s="58" customFormat="1" ht="26">
      <c r="A57" s="132"/>
      <c r="B57" s="221" t="s">
        <v>2358</v>
      </c>
      <c r="C57" s="60" t="s">
        <v>1776</v>
      </c>
      <c r="D57" s="70"/>
      <c r="E57" s="33">
        <v>0</v>
      </c>
      <c r="F57" s="39" t="s">
        <v>1776</v>
      </c>
      <c r="G57" s="13">
        <f>+E69</f>
        <v>0</v>
      </c>
      <c r="H57" s="39" t="s">
        <v>1776</v>
      </c>
      <c r="I57" s="13">
        <f>+G69</f>
        <v>0</v>
      </c>
      <c r="J57" s="39" t="s">
        <v>1776</v>
      </c>
      <c r="K57" s="13">
        <f>+I69</f>
        <v>0</v>
      </c>
      <c r="L57" s="39" t="s">
        <v>1776</v>
      </c>
      <c r="M57" s="13">
        <f>+K69</f>
        <v>0</v>
      </c>
      <c r="N57" s="39" t="s">
        <v>1776</v>
      </c>
      <c r="O57" s="13">
        <f>+M69</f>
        <v>0</v>
      </c>
      <c r="P57" s="39" t="s">
        <v>1776</v>
      </c>
      <c r="Q57" s="13">
        <f>+O69</f>
        <v>0</v>
      </c>
      <c r="R57" s="39" t="s">
        <v>1776</v>
      </c>
      <c r="S57" s="13">
        <f>+Q69</f>
        <v>0</v>
      </c>
      <c r="T57" s="39" t="s">
        <v>1776</v>
      </c>
      <c r="U57" s="13">
        <f>+S69</f>
        <v>0</v>
      </c>
      <c r="V57" s="39" t="s">
        <v>1776</v>
      </c>
      <c r="W57" s="13">
        <f>+U69</f>
        <v>0</v>
      </c>
      <c r="X57" s="39" t="s">
        <v>1776</v>
      </c>
      <c r="Y57" s="13">
        <f>+W69</f>
        <v>0</v>
      </c>
      <c r="Z57" s="39" t="s">
        <v>1776</v>
      </c>
      <c r="AA57" s="13">
        <f>+Y69</f>
        <v>0</v>
      </c>
      <c r="AB57" s="39"/>
      <c r="AC57" s="61"/>
      <c r="AD57" s="39"/>
      <c r="AE57" s="213"/>
      <c r="AF57" s="13"/>
      <c r="AG57" s="61"/>
      <c r="AH57" s="132"/>
    </row>
    <row r="58" spans="1:34" ht="13">
      <c r="A58" s="131"/>
      <c r="E58" s="10"/>
      <c r="F58" s="34"/>
      <c r="G58" s="11"/>
      <c r="H58" s="34"/>
      <c r="I58" s="11"/>
      <c r="J58" s="34"/>
      <c r="K58" s="11"/>
      <c r="L58" s="34"/>
      <c r="M58" s="11"/>
      <c r="N58" s="34"/>
      <c r="O58" s="11"/>
      <c r="P58" s="34"/>
      <c r="Q58" s="11"/>
      <c r="R58" s="34"/>
      <c r="S58" s="11"/>
      <c r="T58" s="34"/>
      <c r="U58" s="11"/>
      <c r="V58" s="34"/>
      <c r="W58" s="11"/>
      <c r="X58" s="34"/>
      <c r="Y58" s="11"/>
      <c r="Z58" s="34"/>
      <c r="AA58" s="11"/>
      <c r="AB58" s="34"/>
      <c r="AC58" s="35"/>
      <c r="AD58" s="34"/>
      <c r="AE58" s="216"/>
      <c r="AF58" s="35"/>
      <c r="AG58" s="35"/>
      <c r="AH58" s="131"/>
    </row>
    <row r="59" spans="1:34" ht="13">
      <c r="A59" s="131"/>
      <c r="B59" s="117" t="s">
        <v>1774</v>
      </c>
      <c r="C59" s="60"/>
      <c r="D59" s="71"/>
      <c r="E59" s="10"/>
      <c r="F59" s="39"/>
      <c r="G59" s="11"/>
      <c r="H59" s="39"/>
      <c r="I59" s="11"/>
      <c r="J59" s="39"/>
      <c r="K59" s="11"/>
      <c r="L59" s="39"/>
      <c r="M59" s="11"/>
      <c r="N59" s="39"/>
      <c r="O59" s="11"/>
      <c r="P59" s="39"/>
      <c r="Q59" s="11"/>
      <c r="R59" s="39"/>
      <c r="S59" s="11"/>
      <c r="T59" s="39"/>
      <c r="U59" s="11"/>
      <c r="V59" s="39"/>
      <c r="W59" s="11"/>
      <c r="X59" s="39"/>
      <c r="Y59" s="136"/>
      <c r="Z59" s="39"/>
      <c r="AB59" s="39"/>
      <c r="AC59" s="35"/>
      <c r="AD59" s="39"/>
      <c r="AE59" s="216"/>
      <c r="AF59" s="35"/>
      <c r="AG59" s="35"/>
      <c r="AH59" s="131"/>
    </row>
    <row r="60" spans="1:34" ht="13">
      <c r="A60" s="131"/>
      <c r="B60" s="63" t="s">
        <v>1802</v>
      </c>
      <c r="C60" s="42" t="s">
        <v>1776</v>
      </c>
      <c r="E60" s="30">
        <f>$AE60/12</f>
        <v>0</v>
      </c>
      <c r="F60" s="166" t="s">
        <v>1776</v>
      </c>
      <c r="G60" s="12">
        <f>SUM($AE60-E60)/11</f>
        <v>0</v>
      </c>
      <c r="H60" s="30" t="s">
        <v>1776</v>
      </c>
      <c r="I60" s="12">
        <f>SUM($AE60-E60-G60)/10</f>
        <v>0</v>
      </c>
      <c r="J60" s="166" t="s">
        <v>1776</v>
      </c>
      <c r="K60" s="12">
        <f>SUM($AE60-E60-G60-I60)/9</f>
        <v>0</v>
      </c>
      <c r="L60" s="166" t="s">
        <v>1776</v>
      </c>
      <c r="M60" s="12">
        <f>SUM($AE60-E60-G60-I60-K60)/8</f>
        <v>0</v>
      </c>
      <c r="N60" s="166" t="s">
        <v>1776</v>
      </c>
      <c r="O60" s="12">
        <f>SUM($AE60-E60-G60-I60-K60-M60)/7</f>
        <v>0</v>
      </c>
      <c r="P60" s="166" t="s">
        <v>1776</v>
      </c>
      <c r="Q60" s="12">
        <f>SUM($AE60-E60-G60-I60-K60-M60-O60)/6</f>
        <v>0</v>
      </c>
      <c r="R60" s="166" t="s">
        <v>1776</v>
      </c>
      <c r="S60" s="12">
        <f>SUM($AE60-E60-G60-I60-K60-M60-O60-Q60)/5</f>
        <v>0</v>
      </c>
      <c r="T60" s="166" t="s">
        <v>1776</v>
      </c>
      <c r="U60" s="12">
        <f>SUM($AE60-E60-G60-I60-K60-M60-O60-Q60-S60)/4</f>
        <v>0</v>
      </c>
      <c r="V60" s="166" t="s">
        <v>1776</v>
      </c>
      <c r="W60" s="12">
        <f>SUM($AE60-E60-G60-I60-K60-M60-O60-Q60-S60-U60)/3</f>
        <v>0</v>
      </c>
      <c r="X60" s="166" t="s">
        <v>1776</v>
      </c>
      <c r="Y60" s="12">
        <f>SUM($AE60-E60-G60-I60-K60-M60-O60-Q60-S60-U60-W60)/2</f>
        <v>0</v>
      </c>
      <c r="Z60" s="166" t="s">
        <v>1776</v>
      </c>
      <c r="AA60" s="12">
        <f>SUM($AE60-E60-G60-I60-K60-M60-O60-Q60-S60-U60-W60-Y60)/1</f>
        <v>0</v>
      </c>
      <c r="AB60" s="166" t="s">
        <v>1776</v>
      </c>
      <c r="AC60" s="12">
        <f>E60+G60+I60+K60+M60+O60+Q60+S60+U60+W60+Y60+AA60</f>
        <v>0</v>
      </c>
      <c r="AD60" s="166" t="s">
        <v>1776</v>
      </c>
      <c r="AE60" s="217"/>
      <c r="AF60" s="166" t="s">
        <v>1776</v>
      </c>
      <c r="AG60" s="12">
        <f t="shared" ref="AG60" si="4">AC60-AE60</f>
        <v>0</v>
      </c>
      <c r="AH60" s="131"/>
    </row>
    <row r="61" spans="1:34" s="58" customFormat="1" ht="13">
      <c r="A61" s="132"/>
      <c r="B61" s="62" t="s">
        <v>2347</v>
      </c>
      <c r="C61" s="60" t="s">
        <v>1776</v>
      </c>
      <c r="D61" s="70"/>
      <c r="E61" s="39">
        <f>SUM(E60)</f>
        <v>0</v>
      </c>
      <c r="F61" s="39" t="s">
        <v>1776</v>
      </c>
      <c r="G61" s="39">
        <f>SUM(G60)</f>
        <v>0</v>
      </c>
      <c r="H61" s="39" t="s">
        <v>1776</v>
      </c>
      <c r="I61" s="39">
        <f>SUM(I60)</f>
        <v>0</v>
      </c>
      <c r="J61" s="39" t="s">
        <v>1776</v>
      </c>
      <c r="K61" s="39">
        <f>SUM(K60)</f>
        <v>0</v>
      </c>
      <c r="L61" s="39" t="s">
        <v>1776</v>
      </c>
      <c r="M61" s="39">
        <f>SUM(M60)</f>
        <v>0</v>
      </c>
      <c r="N61" s="39" t="s">
        <v>1776</v>
      </c>
      <c r="O61" s="39">
        <f>SUM(O60)</f>
        <v>0</v>
      </c>
      <c r="P61" s="39" t="s">
        <v>1776</v>
      </c>
      <c r="Q61" s="39">
        <f>SUM(Q60)</f>
        <v>0</v>
      </c>
      <c r="R61" s="39" t="s">
        <v>1776</v>
      </c>
      <c r="S61" s="39">
        <f>SUM(S60)</f>
        <v>0</v>
      </c>
      <c r="T61" s="39" t="s">
        <v>1776</v>
      </c>
      <c r="U61" s="39">
        <f>SUM(U60)</f>
        <v>0</v>
      </c>
      <c r="V61" s="39" t="s">
        <v>1776</v>
      </c>
      <c r="W61" s="39">
        <f>SUM(W60)</f>
        <v>0</v>
      </c>
      <c r="X61" s="39" t="s">
        <v>1776</v>
      </c>
      <c r="Y61" s="39">
        <f>SUM(Y60)</f>
        <v>0</v>
      </c>
      <c r="Z61" s="39" t="s">
        <v>1776</v>
      </c>
      <c r="AA61" s="39">
        <f>SUM(AA60)</f>
        <v>0</v>
      </c>
      <c r="AB61" s="39" t="s">
        <v>1776</v>
      </c>
      <c r="AC61" s="39">
        <f>SUM(AC60)</f>
        <v>0</v>
      </c>
      <c r="AD61" s="39" t="s">
        <v>1776</v>
      </c>
      <c r="AE61" s="213">
        <f>SUM(AE60)</f>
        <v>0</v>
      </c>
      <c r="AF61" s="39" t="s">
        <v>1776</v>
      </c>
      <c r="AG61" s="39">
        <f>SUM(AG60)</f>
        <v>0</v>
      </c>
      <c r="AH61" s="132"/>
    </row>
    <row r="62" spans="1:34" s="58" customFormat="1" ht="13">
      <c r="A62" s="132"/>
      <c r="B62" s="62"/>
      <c r="C62" s="60"/>
      <c r="D62" s="70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213"/>
      <c r="AF62" s="39"/>
      <c r="AG62" s="39"/>
      <c r="AH62" s="132"/>
    </row>
    <row r="63" spans="1:34" ht="13">
      <c r="A63" s="131"/>
      <c r="B63" s="117" t="s">
        <v>1777</v>
      </c>
      <c r="E63" s="10"/>
      <c r="F63" s="34"/>
      <c r="G63" s="11"/>
      <c r="H63" s="34"/>
      <c r="I63" s="11"/>
      <c r="J63" s="34"/>
      <c r="K63" s="11"/>
      <c r="L63" s="34"/>
      <c r="M63" s="11"/>
      <c r="N63" s="34"/>
      <c r="O63" s="11"/>
      <c r="P63" s="34"/>
      <c r="Q63" s="11"/>
      <c r="R63" s="34"/>
      <c r="S63" s="11"/>
      <c r="T63" s="34"/>
      <c r="U63" s="11"/>
      <c r="V63" s="34"/>
      <c r="W63" s="11"/>
      <c r="X63" s="34"/>
      <c r="Y63" s="11"/>
      <c r="Z63" s="34"/>
      <c r="AA63" s="11"/>
      <c r="AB63" s="34"/>
      <c r="AC63" s="35"/>
      <c r="AD63" s="34"/>
      <c r="AE63" s="216"/>
      <c r="AF63" s="35"/>
      <c r="AG63" s="35"/>
      <c r="AH63" s="131"/>
    </row>
    <row r="64" spans="1:34" ht="13">
      <c r="A64" s="131"/>
      <c r="B64" s="120" t="s">
        <v>2350</v>
      </c>
      <c r="C64" s="176" t="s">
        <v>1776</v>
      </c>
      <c r="D64" s="72"/>
      <c r="E64" s="30">
        <f>$AE64/12</f>
        <v>0</v>
      </c>
      <c r="F64" s="30" t="s">
        <v>1776</v>
      </c>
      <c r="G64" s="182">
        <f>$AE64/12</f>
        <v>0</v>
      </c>
      <c r="H64" s="30" t="s">
        <v>1776</v>
      </c>
      <c r="I64" s="182">
        <f>$AE64/12</f>
        <v>0</v>
      </c>
      <c r="J64" s="30" t="s">
        <v>1776</v>
      </c>
      <c r="K64" s="182">
        <f>$AE64/12</f>
        <v>0</v>
      </c>
      <c r="L64" s="30" t="s">
        <v>1776</v>
      </c>
      <c r="M64" s="182">
        <f>$AE64/12</f>
        <v>0</v>
      </c>
      <c r="N64" s="30" t="s">
        <v>1776</v>
      </c>
      <c r="O64" s="182">
        <f>$AE64/12</f>
        <v>0</v>
      </c>
      <c r="P64" s="30" t="s">
        <v>1776</v>
      </c>
      <c r="Q64" s="182">
        <f>$AE64/12</f>
        <v>0</v>
      </c>
      <c r="R64" s="30" t="s">
        <v>1776</v>
      </c>
      <c r="S64" s="182">
        <f>$AE64/12</f>
        <v>0</v>
      </c>
      <c r="T64" s="30" t="s">
        <v>1776</v>
      </c>
      <c r="U64" s="182">
        <f>$AE64/12</f>
        <v>0</v>
      </c>
      <c r="V64" s="30" t="s">
        <v>1776</v>
      </c>
      <c r="W64" s="182">
        <f>$AE64/12</f>
        <v>0</v>
      </c>
      <c r="X64" s="30" t="s">
        <v>1776</v>
      </c>
      <c r="Y64" s="182">
        <f>$AE64/12</f>
        <v>0</v>
      </c>
      <c r="Z64" s="30" t="s">
        <v>1776</v>
      </c>
      <c r="AA64" s="182">
        <f>$AE64/12</f>
        <v>0</v>
      </c>
      <c r="AB64" s="30" t="s">
        <v>1776</v>
      </c>
      <c r="AC64" s="182">
        <f>E64+G64+I64+K64+M64+O64+Q64+S64+U64+W64+Y64+AA64</f>
        <v>0</v>
      </c>
      <c r="AD64" s="166" t="s">
        <v>1776</v>
      </c>
      <c r="AE64" s="217"/>
      <c r="AF64" s="30" t="s">
        <v>1776</v>
      </c>
      <c r="AG64" s="182">
        <f>AE64-AC64</f>
        <v>0</v>
      </c>
      <c r="AH64" s="131"/>
    </row>
    <row r="65" spans="1:34" s="58" customFormat="1" ht="13">
      <c r="A65" s="132"/>
      <c r="B65" s="62" t="s">
        <v>2348</v>
      </c>
      <c r="C65" s="60" t="s">
        <v>1776</v>
      </c>
      <c r="D65" s="70"/>
      <c r="E65" s="39">
        <f>SUM(E64)</f>
        <v>0</v>
      </c>
      <c r="F65" s="39" t="s">
        <v>1776</v>
      </c>
      <c r="G65" s="39">
        <f>SUM(G64)</f>
        <v>0</v>
      </c>
      <c r="H65" s="39" t="s">
        <v>1776</v>
      </c>
      <c r="I65" s="39">
        <f>SUM(I64)</f>
        <v>0</v>
      </c>
      <c r="J65" s="39" t="s">
        <v>1776</v>
      </c>
      <c r="K65" s="39">
        <f>SUM(K64)</f>
        <v>0</v>
      </c>
      <c r="L65" s="39" t="s">
        <v>1776</v>
      </c>
      <c r="M65" s="39">
        <f>SUM(M64)</f>
        <v>0</v>
      </c>
      <c r="N65" s="39" t="s">
        <v>1776</v>
      </c>
      <c r="O65" s="39">
        <f>SUM(O64)</f>
        <v>0</v>
      </c>
      <c r="P65" s="39" t="s">
        <v>1776</v>
      </c>
      <c r="Q65" s="39">
        <f>SUM(Q64)</f>
        <v>0</v>
      </c>
      <c r="R65" s="39" t="s">
        <v>1776</v>
      </c>
      <c r="S65" s="39">
        <f>SUM(S64)</f>
        <v>0</v>
      </c>
      <c r="T65" s="39" t="s">
        <v>1776</v>
      </c>
      <c r="U65" s="39">
        <f>SUM(U64)</f>
        <v>0</v>
      </c>
      <c r="V65" s="39" t="s">
        <v>1776</v>
      </c>
      <c r="W65" s="39">
        <f>SUM(W64)</f>
        <v>0</v>
      </c>
      <c r="X65" s="39" t="s">
        <v>1776</v>
      </c>
      <c r="Y65" s="39">
        <f>SUM(Y64)</f>
        <v>0</v>
      </c>
      <c r="Z65" s="39" t="s">
        <v>1776</v>
      </c>
      <c r="AA65" s="39">
        <f>SUM(AA64)</f>
        <v>0</v>
      </c>
      <c r="AB65" s="39" t="s">
        <v>1776</v>
      </c>
      <c r="AC65" s="39">
        <f>SUM(AC64)</f>
        <v>0</v>
      </c>
      <c r="AD65" s="39" t="s">
        <v>1776</v>
      </c>
      <c r="AE65" s="213">
        <f>SUM(AE64)</f>
        <v>0</v>
      </c>
      <c r="AF65" s="39" t="s">
        <v>1776</v>
      </c>
      <c r="AG65" s="39">
        <f>SUM(AG64)</f>
        <v>0</v>
      </c>
      <c r="AH65" s="132"/>
    </row>
    <row r="66" spans="1:34" s="58" customFormat="1" ht="13">
      <c r="A66" s="132"/>
      <c r="B66" s="63"/>
      <c r="C66" s="64"/>
      <c r="D66" s="73"/>
      <c r="E66" s="34"/>
      <c r="F66" s="34"/>
      <c r="G66" s="35"/>
      <c r="H66" s="34"/>
      <c r="I66" s="35"/>
      <c r="J66" s="34"/>
      <c r="K66" s="35"/>
      <c r="L66" s="34"/>
      <c r="M66" s="35"/>
      <c r="N66" s="34"/>
      <c r="O66" s="35"/>
      <c r="P66" s="34"/>
      <c r="Q66" s="35"/>
      <c r="R66" s="34"/>
      <c r="S66" s="35"/>
      <c r="T66" s="34"/>
      <c r="U66" s="35"/>
      <c r="V66" s="34"/>
      <c r="W66" s="35"/>
      <c r="X66" s="34"/>
      <c r="Y66" s="35"/>
      <c r="Z66" s="34"/>
      <c r="AA66" s="35"/>
      <c r="AB66" s="34"/>
      <c r="AC66" s="35"/>
      <c r="AD66" s="34"/>
      <c r="AE66" s="82"/>
      <c r="AF66" s="35"/>
      <c r="AG66" s="35"/>
      <c r="AH66" s="132"/>
    </row>
    <row r="67" spans="1:34" s="58" customFormat="1" ht="13">
      <c r="A67" s="132"/>
      <c r="B67" s="62" t="s">
        <v>1779</v>
      </c>
      <c r="C67" s="121" t="s">
        <v>1776</v>
      </c>
      <c r="D67" s="74"/>
      <c r="E67" s="36">
        <f>+E61-E65</f>
        <v>0</v>
      </c>
      <c r="F67" s="118" t="s">
        <v>1776</v>
      </c>
      <c r="G67" s="36">
        <f>+G61-G65</f>
        <v>0</v>
      </c>
      <c r="H67" s="118" t="s">
        <v>1776</v>
      </c>
      <c r="I67" s="36">
        <f>+I61-I65</f>
        <v>0</v>
      </c>
      <c r="J67" s="118" t="s">
        <v>1776</v>
      </c>
      <c r="K67" s="36">
        <f>+K61-K65</f>
        <v>0</v>
      </c>
      <c r="L67" s="118" t="s">
        <v>1776</v>
      </c>
      <c r="M67" s="36">
        <f>+M61-M65</f>
        <v>0</v>
      </c>
      <c r="N67" s="118" t="s">
        <v>1776</v>
      </c>
      <c r="O67" s="36">
        <f>+O61-O65</f>
        <v>0</v>
      </c>
      <c r="P67" s="118" t="s">
        <v>1776</v>
      </c>
      <c r="Q67" s="36">
        <f>+Q61-Q65</f>
        <v>0</v>
      </c>
      <c r="R67" s="118" t="s">
        <v>1776</v>
      </c>
      <c r="S67" s="36">
        <f>+S61-S65</f>
        <v>0</v>
      </c>
      <c r="T67" s="118" t="s">
        <v>1776</v>
      </c>
      <c r="U67" s="36">
        <f>+U61-U65</f>
        <v>0</v>
      </c>
      <c r="V67" s="118" t="s">
        <v>1776</v>
      </c>
      <c r="W67" s="36">
        <f>+W61-W65</f>
        <v>0</v>
      </c>
      <c r="X67" s="118" t="s">
        <v>1776</v>
      </c>
      <c r="Y67" s="36">
        <f>+Y61-Y65</f>
        <v>0</v>
      </c>
      <c r="Z67" s="118" t="s">
        <v>1776</v>
      </c>
      <c r="AA67" s="36">
        <f>+AA61-AA65</f>
        <v>0</v>
      </c>
      <c r="AB67" s="118" t="s">
        <v>1776</v>
      </c>
      <c r="AC67" s="36">
        <f>+AC61-AC65</f>
        <v>0</v>
      </c>
      <c r="AD67" s="85"/>
      <c r="AE67" s="84"/>
      <c r="AF67" s="85"/>
      <c r="AG67" s="67"/>
      <c r="AH67" s="132"/>
    </row>
    <row r="68" spans="1:34" s="58" customFormat="1">
      <c r="A68" s="132"/>
      <c r="C68" s="64"/>
      <c r="D68" s="73"/>
      <c r="E68" s="34"/>
      <c r="F68" s="34"/>
      <c r="G68" s="35"/>
      <c r="H68" s="34"/>
      <c r="I68" s="35"/>
      <c r="J68" s="34"/>
      <c r="K68" s="35"/>
      <c r="L68" s="34"/>
      <c r="M68" s="35"/>
      <c r="N68" s="34"/>
      <c r="O68" s="35"/>
      <c r="P68" s="34"/>
      <c r="Q68" s="35"/>
      <c r="R68" s="34"/>
      <c r="S68" s="35"/>
      <c r="T68" s="34"/>
      <c r="U68" s="35"/>
      <c r="V68" s="34"/>
      <c r="W68" s="35"/>
      <c r="X68" s="34"/>
      <c r="Y68" s="35"/>
      <c r="Z68" s="34"/>
      <c r="AA68" s="35"/>
      <c r="AB68" s="34"/>
      <c r="AC68" s="35"/>
      <c r="AD68" s="85"/>
      <c r="AE68" s="86"/>
      <c r="AF68" s="35"/>
      <c r="AG68" s="35"/>
      <c r="AH68" s="132"/>
    </row>
    <row r="69" spans="1:34" s="58" customFormat="1" ht="13.5" thickBot="1">
      <c r="A69" s="132"/>
      <c r="B69" s="59" t="s">
        <v>2360</v>
      </c>
      <c r="C69" s="60" t="s">
        <v>1776</v>
      </c>
      <c r="D69" s="70"/>
      <c r="E69" s="225">
        <f>E57+E67</f>
        <v>0</v>
      </c>
      <c r="F69" s="39" t="s">
        <v>1776</v>
      </c>
      <c r="G69" s="113">
        <f>G57+G67</f>
        <v>0</v>
      </c>
      <c r="H69" s="39" t="s">
        <v>1776</v>
      </c>
      <c r="I69" s="113">
        <f>I57+I67</f>
        <v>0</v>
      </c>
      <c r="J69" s="39" t="s">
        <v>1776</v>
      </c>
      <c r="K69" s="113">
        <f>K57+K67</f>
        <v>0</v>
      </c>
      <c r="L69" s="39" t="s">
        <v>1776</v>
      </c>
      <c r="M69" s="113">
        <f>M57+M67</f>
        <v>0</v>
      </c>
      <c r="N69" s="39" t="s">
        <v>1776</v>
      </c>
      <c r="O69" s="113">
        <f>O57+O67</f>
        <v>0</v>
      </c>
      <c r="P69" s="39" t="s">
        <v>1776</v>
      </c>
      <c r="Q69" s="113">
        <f>Q57+Q67</f>
        <v>0</v>
      </c>
      <c r="R69" s="39" t="s">
        <v>1776</v>
      </c>
      <c r="S69" s="113">
        <f>S57+S67</f>
        <v>0</v>
      </c>
      <c r="T69" s="39" t="s">
        <v>1776</v>
      </c>
      <c r="U69" s="113">
        <f>U57+U67</f>
        <v>0</v>
      </c>
      <c r="V69" s="39" t="s">
        <v>1776</v>
      </c>
      <c r="W69" s="113">
        <f>W57+W67</f>
        <v>0</v>
      </c>
      <c r="X69" s="39" t="s">
        <v>1776</v>
      </c>
      <c r="Y69" s="113">
        <f>Y57+Y67</f>
        <v>0</v>
      </c>
      <c r="Z69" s="39" t="s">
        <v>1776</v>
      </c>
      <c r="AA69" s="113">
        <f>AA57+AA67</f>
        <v>0</v>
      </c>
      <c r="AB69" s="39" t="s">
        <v>1776</v>
      </c>
      <c r="AC69" s="113">
        <f>E57+AC67</f>
        <v>0</v>
      </c>
      <c r="AD69" s="65"/>
      <c r="AE69" s="83"/>
      <c r="AF69" s="39"/>
      <c r="AG69" s="67"/>
      <c r="AH69" s="132"/>
    </row>
    <row r="70" spans="1:34" ht="13.5" thickTop="1">
      <c r="A70" s="131"/>
      <c r="B70" s="120"/>
      <c r="C70" s="176"/>
      <c r="D70" s="76"/>
      <c r="E70" s="211"/>
      <c r="F70" s="27"/>
      <c r="G70" s="23"/>
      <c r="H70" s="27"/>
      <c r="I70" s="23"/>
      <c r="J70" s="27"/>
      <c r="K70" s="23"/>
      <c r="L70" s="27"/>
      <c r="M70" s="23"/>
      <c r="N70" s="27"/>
      <c r="O70" s="23"/>
      <c r="P70" s="27"/>
      <c r="Q70" s="23"/>
      <c r="R70" s="27"/>
      <c r="S70" s="23"/>
      <c r="T70" s="27"/>
      <c r="U70" s="23"/>
      <c r="V70" s="27"/>
      <c r="W70" s="23"/>
      <c r="X70" s="27"/>
      <c r="Y70" s="23"/>
      <c r="Z70" s="27"/>
      <c r="AA70" s="23"/>
      <c r="AB70" s="27"/>
      <c r="AC70" s="23"/>
      <c r="AD70" s="27"/>
      <c r="AE70" s="178"/>
      <c r="AF70" s="27"/>
      <c r="AG70" s="212"/>
      <c r="AH70" s="131"/>
    </row>
    <row r="71" spans="1:34" ht="13">
      <c r="A71" s="131"/>
      <c r="B71" s="120"/>
      <c r="C71" s="176"/>
      <c r="D71" s="76"/>
      <c r="E71" s="211"/>
      <c r="F71" s="27"/>
      <c r="G71" s="23"/>
      <c r="H71" s="27"/>
      <c r="I71" s="23"/>
      <c r="J71" s="27"/>
      <c r="K71" s="23"/>
      <c r="L71" s="27"/>
      <c r="M71" s="23"/>
      <c r="N71" s="27"/>
      <c r="O71" s="23"/>
      <c r="P71" s="27"/>
      <c r="Q71" s="23"/>
      <c r="R71" s="27"/>
      <c r="S71" s="23"/>
      <c r="T71" s="27"/>
      <c r="U71" s="23"/>
      <c r="V71" s="27"/>
      <c r="W71" s="23"/>
      <c r="X71" s="27"/>
      <c r="Y71" s="23"/>
      <c r="Z71" s="27"/>
      <c r="AA71" s="23"/>
      <c r="AB71" s="27"/>
      <c r="AC71" s="23"/>
      <c r="AD71" s="27"/>
      <c r="AE71" s="178"/>
      <c r="AF71" s="27"/>
      <c r="AG71" s="212"/>
      <c r="AH71" s="131"/>
    </row>
    <row r="72" spans="1:34" ht="13" hidden="1">
      <c r="A72" s="131"/>
      <c r="B72" s="120"/>
      <c r="C72" s="176"/>
      <c r="D72" s="76"/>
      <c r="E72" s="211"/>
      <c r="F72" s="27"/>
      <c r="G72" s="23"/>
      <c r="H72" s="27"/>
      <c r="I72" s="23"/>
      <c r="J72" s="27"/>
      <c r="K72" s="23"/>
      <c r="L72" s="27"/>
      <c r="M72" s="23"/>
      <c r="N72" s="27"/>
      <c r="O72" s="23"/>
      <c r="P72" s="27"/>
      <c r="Q72" s="23"/>
      <c r="R72" s="27"/>
      <c r="S72" s="23"/>
      <c r="T72" s="27"/>
      <c r="U72" s="23"/>
      <c r="V72" s="27"/>
      <c r="W72" s="23"/>
      <c r="X72" s="27"/>
      <c r="Y72" s="23"/>
      <c r="Z72" s="27"/>
      <c r="AA72" s="23"/>
      <c r="AB72" s="27"/>
      <c r="AC72" s="23"/>
      <c r="AD72" s="27"/>
      <c r="AE72" s="178"/>
      <c r="AF72" s="27"/>
      <c r="AG72" s="212"/>
      <c r="AH72" s="131"/>
    </row>
    <row r="73" spans="1:34" s="25" customFormat="1" ht="18.75" hidden="1" customHeight="1">
      <c r="A73" s="132"/>
      <c r="B73" s="223" t="s">
        <v>2363</v>
      </c>
      <c r="C73" s="174"/>
      <c r="D73" s="75"/>
      <c r="F73" s="28"/>
      <c r="G73" s="24"/>
      <c r="H73" s="28"/>
      <c r="I73" s="24"/>
      <c r="J73" s="28"/>
      <c r="K73" s="24"/>
      <c r="L73" s="28"/>
      <c r="M73" s="24"/>
      <c r="N73" s="28"/>
      <c r="O73" s="24"/>
      <c r="P73" s="28"/>
      <c r="Q73" s="24"/>
      <c r="R73" s="28"/>
      <c r="S73" s="24"/>
      <c r="T73" s="28"/>
      <c r="U73" s="24"/>
      <c r="V73" s="28"/>
      <c r="W73" s="24"/>
      <c r="X73" s="28"/>
      <c r="Y73" s="24"/>
      <c r="Z73" s="28"/>
      <c r="AA73" s="24"/>
      <c r="AB73" s="28"/>
      <c r="AC73" s="24"/>
      <c r="AD73" s="28"/>
      <c r="AE73" s="28"/>
      <c r="AF73" s="28"/>
      <c r="AG73" s="175"/>
    </row>
    <row r="74" spans="1:34" s="58" customFormat="1" ht="13" hidden="1">
      <c r="A74" s="132"/>
      <c r="B74" s="221" t="s">
        <v>2359</v>
      </c>
      <c r="C74" s="60" t="s">
        <v>1776</v>
      </c>
      <c r="D74" s="70"/>
      <c r="E74" s="33">
        <v>0</v>
      </c>
      <c r="F74" s="39" t="s">
        <v>1776</v>
      </c>
      <c r="G74" s="13">
        <f>+E89</f>
        <v>0</v>
      </c>
      <c r="H74" s="39" t="s">
        <v>1776</v>
      </c>
      <c r="I74" s="13">
        <f>+G89</f>
        <v>0</v>
      </c>
      <c r="J74" s="39" t="s">
        <v>1776</v>
      </c>
      <c r="K74" s="13">
        <f>+I89</f>
        <v>0</v>
      </c>
      <c r="L74" s="39" t="s">
        <v>1776</v>
      </c>
      <c r="M74" s="13">
        <f>+K89</f>
        <v>0</v>
      </c>
      <c r="N74" s="39" t="s">
        <v>1776</v>
      </c>
      <c r="O74" s="13">
        <f>+M89</f>
        <v>0</v>
      </c>
      <c r="P74" s="39" t="s">
        <v>1776</v>
      </c>
      <c r="Q74" s="13">
        <f>+O89</f>
        <v>0</v>
      </c>
      <c r="R74" s="39" t="s">
        <v>1776</v>
      </c>
      <c r="S74" s="13">
        <f>+Q89</f>
        <v>0</v>
      </c>
      <c r="T74" s="39" t="s">
        <v>1776</v>
      </c>
      <c r="U74" s="13">
        <f>+S89</f>
        <v>0</v>
      </c>
      <c r="V74" s="39" t="s">
        <v>1776</v>
      </c>
      <c r="W74" s="13">
        <f>+U89</f>
        <v>0</v>
      </c>
      <c r="X74" s="39" t="s">
        <v>1776</v>
      </c>
      <c r="Y74" s="13">
        <f>+W89</f>
        <v>0</v>
      </c>
      <c r="Z74" s="39" t="s">
        <v>1776</v>
      </c>
      <c r="AA74" s="13">
        <f>+Y89</f>
        <v>0</v>
      </c>
      <c r="AB74" s="39"/>
      <c r="AC74" s="61"/>
      <c r="AD74" s="39"/>
      <c r="AE74" s="213"/>
      <c r="AF74" s="13"/>
      <c r="AG74" s="61"/>
      <c r="AH74" s="132"/>
    </row>
    <row r="75" spans="1:34" ht="13" hidden="1">
      <c r="A75" s="131"/>
      <c r="E75" s="10"/>
      <c r="F75" s="34"/>
      <c r="G75" s="11"/>
      <c r="H75" s="34"/>
      <c r="I75" s="11"/>
      <c r="J75" s="34"/>
      <c r="K75" s="11"/>
      <c r="L75" s="34"/>
      <c r="M75" s="11"/>
      <c r="N75" s="34"/>
      <c r="O75" s="11"/>
      <c r="P75" s="34"/>
      <c r="Q75" s="11"/>
      <c r="R75" s="34"/>
      <c r="S75" s="11"/>
      <c r="T75" s="34"/>
      <c r="U75" s="11"/>
      <c r="V75" s="34"/>
      <c r="W75" s="11"/>
      <c r="X75" s="34"/>
      <c r="Y75" s="11"/>
      <c r="Z75" s="34"/>
      <c r="AA75" s="11"/>
      <c r="AB75" s="34"/>
      <c r="AC75" s="35"/>
      <c r="AD75" s="34"/>
      <c r="AE75" s="216"/>
      <c r="AF75" s="35"/>
      <c r="AG75" s="35"/>
      <c r="AH75" s="131"/>
    </row>
    <row r="76" spans="1:34" ht="13" hidden="1">
      <c r="A76" s="131"/>
      <c r="B76" s="117" t="s">
        <v>1774</v>
      </c>
      <c r="C76" s="60"/>
      <c r="D76" s="71"/>
      <c r="E76" s="10"/>
      <c r="F76" s="39"/>
      <c r="G76" s="11"/>
      <c r="H76" s="39"/>
      <c r="I76" s="11"/>
      <c r="J76" s="39"/>
      <c r="K76" s="11"/>
      <c r="L76" s="39"/>
      <c r="M76" s="11"/>
      <c r="N76" s="39"/>
      <c r="O76" s="11"/>
      <c r="P76" s="39"/>
      <c r="Q76" s="11"/>
      <c r="R76" s="39"/>
      <c r="S76" s="11"/>
      <c r="T76" s="39"/>
      <c r="U76" s="11"/>
      <c r="V76" s="39"/>
      <c r="W76" s="11"/>
      <c r="X76" s="39"/>
      <c r="Y76" s="136"/>
      <c r="Z76" s="39"/>
      <c r="AB76" s="39"/>
      <c r="AC76" s="35"/>
      <c r="AD76" s="39"/>
      <c r="AE76" s="216"/>
      <c r="AF76" s="35"/>
      <c r="AG76" s="35"/>
      <c r="AH76" s="131"/>
    </row>
    <row r="77" spans="1:34" ht="13" hidden="1">
      <c r="A77" s="131"/>
      <c r="B77" s="63" t="s">
        <v>2353</v>
      </c>
      <c r="C77" s="42" t="s">
        <v>1776</v>
      </c>
      <c r="E77" s="211">
        <f t="shared" ref="E77:E78" si="5">$AE77/12</f>
        <v>0</v>
      </c>
      <c r="F77" s="27" t="s">
        <v>1776</v>
      </c>
      <c r="G77" s="23">
        <f t="shared" ref="G77:G78" si="6">SUM($AE77-E77)/11</f>
        <v>0</v>
      </c>
      <c r="H77" s="211" t="s">
        <v>1776</v>
      </c>
      <c r="I77" s="23">
        <f t="shared" ref="I77:I78" si="7">SUM($AE77-E77-G77)/10</f>
        <v>0</v>
      </c>
      <c r="J77" s="27" t="s">
        <v>1776</v>
      </c>
      <c r="K77" s="23">
        <f t="shared" ref="K77:K78" si="8">SUM($AE77-E77-G77-I77)/9</f>
        <v>0</v>
      </c>
      <c r="L77" s="27" t="s">
        <v>1776</v>
      </c>
      <c r="M77" s="23">
        <f t="shared" ref="M77:M78" si="9">SUM($AE77-E77-G77-I77-K77)/8</f>
        <v>0</v>
      </c>
      <c r="N77" s="27" t="s">
        <v>1776</v>
      </c>
      <c r="O77" s="23">
        <f t="shared" ref="O77:O78" si="10">SUM($AE77-E77-G77-I77-K77-M77)/7</f>
        <v>0</v>
      </c>
      <c r="P77" s="27" t="s">
        <v>1776</v>
      </c>
      <c r="Q77" s="23">
        <f t="shared" ref="Q77:Q78" si="11">SUM($AE77-E77-G77-I77-K77-M77-O77)/6</f>
        <v>0</v>
      </c>
      <c r="R77" s="27" t="s">
        <v>1776</v>
      </c>
      <c r="S77" s="23">
        <f t="shared" ref="S77:S78" si="12">SUM($AE77-E77-G77-I77-K77-M77-O77-Q77)/5</f>
        <v>0</v>
      </c>
      <c r="T77" s="27" t="s">
        <v>1776</v>
      </c>
      <c r="U77" s="23">
        <f t="shared" ref="U77:U78" si="13">SUM($AE77-E77-G77-I77-K77-M77-O77-Q77-S77)/4</f>
        <v>0</v>
      </c>
      <c r="V77" s="27" t="s">
        <v>1776</v>
      </c>
      <c r="W77" s="23">
        <f t="shared" ref="W77:W78" si="14">SUM($AE77-E77-G77-I77-K77-M77-O77-Q77-S77-U77)/3</f>
        <v>0</v>
      </c>
      <c r="X77" s="27" t="s">
        <v>1776</v>
      </c>
      <c r="Y77" s="23">
        <f t="shared" ref="Y77:Y78" si="15">SUM($AE77-E77-G77-I77-K77-M77-O77-Q77-S77-U77-W77)/2</f>
        <v>0</v>
      </c>
      <c r="Z77" s="27" t="s">
        <v>1776</v>
      </c>
      <c r="AA77" s="23">
        <f t="shared" ref="AA77:AA78" si="16">SUM($AE77-E77-G77-I77-K77-M77-O77-Q77-S77-U77-W77-Y77)/1</f>
        <v>0</v>
      </c>
      <c r="AB77" s="27" t="s">
        <v>1776</v>
      </c>
      <c r="AC77" s="23">
        <f t="shared" ref="AC77:AC78" si="17">E77+G77+I77+K77+M77+O77+Q77+S77+U77+W77+Y77+AA77</f>
        <v>0</v>
      </c>
      <c r="AD77" s="27" t="s">
        <v>1776</v>
      </c>
      <c r="AE77" s="220"/>
      <c r="AF77" s="27" t="s">
        <v>1776</v>
      </c>
      <c r="AG77" s="23">
        <f t="shared" ref="AG77:AG78" si="18">AC77-AE77</f>
        <v>0</v>
      </c>
      <c r="AH77" s="131"/>
    </row>
    <row r="78" spans="1:34" ht="13" hidden="1">
      <c r="A78" s="131"/>
      <c r="B78" s="63" t="s">
        <v>2351</v>
      </c>
      <c r="C78" s="42" t="s">
        <v>1776</v>
      </c>
      <c r="E78" s="211">
        <f t="shared" si="5"/>
        <v>0</v>
      </c>
      <c r="F78" s="27" t="s">
        <v>1776</v>
      </c>
      <c r="G78" s="23">
        <f t="shared" si="6"/>
        <v>0</v>
      </c>
      <c r="H78" s="211" t="s">
        <v>1776</v>
      </c>
      <c r="I78" s="23">
        <f t="shared" si="7"/>
        <v>0</v>
      </c>
      <c r="J78" s="27" t="s">
        <v>1776</v>
      </c>
      <c r="K78" s="23">
        <f t="shared" si="8"/>
        <v>0</v>
      </c>
      <c r="L78" s="27" t="s">
        <v>1776</v>
      </c>
      <c r="M78" s="23">
        <f t="shared" si="9"/>
        <v>0</v>
      </c>
      <c r="N78" s="27" t="s">
        <v>1776</v>
      </c>
      <c r="O78" s="23">
        <f t="shared" si="10"/>
        <v>0</v>
      </c>
      <c r="P78" s="27" t="s">
        <v>1776</v>
      </c>
      <c r="Q78" s="23">
        <f t="shared" si="11"/>
        <v>0</v>
      </c>
      <c r="R78" s="27" t="s">
        <v>1776</v>
      </c>
      <c r="S78" s="23">
        <f t="shared" si="12"/>
        <v>0</v>
      </c>
      <c r="T78" s="27" t="s">
        <v>1776</v>
      </c>
      <c r="U78" s="23">
        <f t="shared" si="13"/>
        <v>0</v>
      </c>
      <c r="V78" s="27" t="s">
        <v>1776</v>
      </c>
      <c r="W78" s="23">
        <f t="shared" si="14"/>
        <v>0</v>
      </c>
      <c r="X78" s="27" t="s">
        <v>1776</v>
      </c>
      <c r="Y78" s="23">
        <f t="shared" si="15"/>
        <v>0</v>
      </c>
      <c r="Z78" s="27" t="s">
        <v>1776</v>
      </c>
      <c r="AA78" s="23">
        <f t="shared" si="16"/>
        <v>0</v>
      </c>
      <c r="AB78" s="27" t="s">
        <v>1776</v>
      </c>
      <c r="AC78" s="23">
        <f t="shared" si="17"/>
        <v>0</v>
      </c>
      <c r="AD78" s="27" t="s">
        <v>1776</v>
      </c>
      <c r="AE78" s="220"/>
      <c r="AF78" s="27" t="s">
        <v>1776</v>
      </c>
      <c r="AG78" s="23">
        <f t="shared" si="18"/>
        <v>0</v>
      </c>
      <c r="AH78" s="131"/>
    </row>
    <row r="79" spans="1:34" ht="13" hidden="1">
      <c r="A79" s="131"/>
      <c r="B79" s="63" t="s">
        <v>2352</v>
      </c>
      <c r="C79" s="42" t="s">
        <v>1776</v>
      </c>
      <c r="E79" s="30">
        <f>$AE79/12</f>
        <v>0</v>
      </c>
      <c r="F79" s="166" t="s">
        <v>1776</v>
      </c>
      <c r="G79" s="12">
        <f>SUM($AE79-E79)/11</f>
        <v>0</v>
      </c>
      <c r="H79" s="30" t="s">
        <v>1776</v>
      </c>
      <c r="I79" s="12">
        <f>SUM($AE79-E79-G79)/10</f>
        <v>0</v>
      </c>
      <c r="J79" s="166" t="s">
        <v>1776</v>
      </c>
      <c r="K79" s="12">
        <f>SUM($AE79-E79-G79-I79)/9</f>
        <v>0</v>
      </c>
      <c r="L79" s="166" t="s">
        <v>1776</v>
      </c>
      <c r="M79" s="12">
        <f>SUM($AE79-E79-G79-I79-K79)/8</f>
        <v>0</v>
      </c>
      <c r="N79" s="166" t="s">
        <v>1776</v>
      </c>
      <c r="O79" s="12">
        <f>SUM($AE79-E79-G79-I79-K79-M79)/7</f>
        <v>0</v>
      </c>
      <c r="P79" s="166" t="s">
        <v>1776</v>
      </c>
      <c r="Q79" s="12">
        <f>SUM($AE79-E79-G79-I79-K79-M79-O79)/6</f>
        <v>0</v>
      </c>
      <c r="R79" s="166" t="s">
        <v>1776</v>
      </c>
      <c r="S79" s="12">
        <f>SUM($AE79-E79-G79-I79-K79-M79-O79-Q79)/5</f>
        <v>0</v>
      </c>
      <c r="T79" s="166" t="s">
        <v>1776</v>
      </c>
      <c r="U79" s="12">
        <f>SUM($AE79-E79-G79-I79-K79-M79-O79-Q79-S79)/4</f>
        <v>0</v>
      </c>
      <c r="V79" s="166" t="s">
        <v>1776</v>
      </c>
      <c r="W79" s="12">
        <f>SUM($AE79-E79-G79-I79-K79-M79-O79-Q79-S79-U79)/3</f>
        <v>0</v>
      </c>
      <c r="X79" s="166" t="s">
        <v>1776</v>
      </c>
      <c r="Y79" s="12">
        <f>SUM($AE79-E79-G79-I79-K79-M79-O79-Q79-S79-U79-W79)/2</f>
        <v>0</v>
      </c>
      <c r="Z79" s="166" t="s">
        <v>1776</v>
      </c>
      <c r="AA79" s="12">
        <f>SUM($AE79-E79-G79-I79-K79-M79-O79-Q79-S79-U79-W79-Y79)/1</f>
        <v>0</v>
      </c>
      <c r="AB79" s="166" t="s">
        <v>1776</v>
      </c>
      <c r="AC79" s="12">
        <f>E79+G79+I79+K79+M79+O79+Q79+S79+U79+W79+Y79+AA79</f>
        <v>0</v>
      </c>
      <c r="AD79" s="166" t="s">
        <v>1776</v>
      </c>
      <c r="AE79" s="217"/>
      <c r="AF79" s="166" t="s">
        <v>1776</v>
      </c>
      <c r="AG79" s="12">
        <f t="shared" ref="AG79" si="19">AC79-AE79</f>
        <v>0</v>
      </c>
      <c r="AH79" s="131"/>
    </row>
    <row r="80" spans="1:34" s="58" customFormat="1" ht="13" hidden="1">
      <c r="A80" s="132"/>
      <c r="B80" s="62" t="s">
        <v>2347</v>
      </c>
      <c r="C80" s="60" t="s">
        <v>1776</v>
      </c>
      <c r="D80" s="70"/>
      <c r="E80" s="39">
        <f>SUM(E77:E79)</f>
        <v>0</v>
      </c>
      <c r="F80" s="39" t="s">
        <v>1776</v>
      </c>
      <c r="G80" s="39">
        <f>SUM(G77:G79)</f>
        <v>0</v>
      </c>
      <c r="H80" s="39" t="s">
        <v>1776</v>
      </c>
      <c r="I80" s="39">
        <f>SUM(I77:I79)</f>
        <v>0</v>
      </c>
      <c r="J80" s="39" t="s">
        <v>1776</v>
      </c>
      <c r="K80" s="39">
        <f>SUM(K77:K79)</f>
        <v>0</v>
      </c>
      <c r="L80" s="39" t="s">
        <v>1776</v>
      </c>
      <c r="M80" s="39">
        <f>SUM(M77:M79)</f>
        <v>0</v>
      </c>
      <c r="N80" s="39" t="s">
        <v>1776</v>
      </c>
      <c r="O80" s="39">
        <f>SUM(O77:O79)</f>
        <v>0</v>
      </c>
      <c r="P80" s="39" t="s">
        <v>1776</v>
      </c>
      <c r="Q80" s="39">
        <f>SUM(Q77:Q79)</f>
        <v>0</v>
      </c>
      <c r="R80" s="39" t="s">
        <v>1776</v>
      </c>
      <c r="S80" s="39">
        <f>SUM(S77:S79)</f>
        <v>0</v>
      </c>
      <c r="T80" s="39" t="s">
        <v>1776</v>
      </c>
      <c r="U80" s="39">
        <f>SUM(U77:U79)</f>
        <v>0</v>
      </c>
      <c r="V80" s="39" t="s">
        <v>1776</v>
      </c>
      <c r="W80" s="39">
        <f>SUM(W77:W79)</f>
        <v>0</v>
      </c>
      <c r="X80" s="39" t="s">
        <v>1776</v>
      </c>
      <c r="Y80" s="39">
        <f>SUM(Y77:Y79)</f>
        <v>0</v>
      </c>
      <c r="Z80" s="39" t="s">
        <v>1776</v>
      </c>
      <c r="AA80" s="39">
        <f>SUM(AA77:AA79)</f>
        <v>0</v>
      </c>
      <c r="AB80" s="39" t="s">
        <v>1776</v>
      </c>
      <c r="AC80" s="39">
        <f>SUM(AC77:AC79)</f>
        <v>0</v>
      </c>
      <c r="AD80" s="39" t="s">
        <v>1776</v>
      </c>
      <c r="AE80" s="213">
        <f>SUM(AE77:AE79)</f>
        <v>0</v>
      </c>
      <c r="AF80" s="39" t="s">
        <v>1776</v>
      </c>
      <c r="AG80" s="39">
        <f>SUM(AG77:AG79)</f>
        <v>0</v>
      </c>
      <c r="AH80" s="132"/>
    </row>
    <row r="81" spans="1:34" s="58" customFormat="1" ht="13" hidden="1">
      <c r="A81" s="132"/>
      <c r="B81" s="62"/>
      <c r="C81" s="60"/>
      <c r="D81" s="7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213"/>
      <c r="AF81" s="39"/>
      <c r="AG81" s="39"/>
      <c r="AH81" s="132"/>
    </row>
    <row r="82" spans="1:34" ht="13" hidden="1">
      <c r="A82" s="131"/>
      <c r="B82" s="117" t="s">
        <v>1777</v>
      </c>
      <c r="E82" s="10"/>
      <c r="F82" s="34"/>
      <c r="G82" s="11"/>
      <c r="H82" s="34"/>
      <c r="I82" s="11"/>
      <c r="J82" s="34"/>
      <c r="K82" s="11"/>
      <c r="L82" s="34"/>
      <c r="M82" s="11"/>
      <c r="N82" s="34"/>
      <c r="O82" s="11"/>
      <c r="P82" s="34"/>
      <c r="Q82" s="11"/>
      <c r="R82" s="34"/>
      <c r="S82" s="11"/>
      <c r="T82" s="34"/>
      <c r="U82" s="11"/>
      <c r="V82" s="34"/>
      <c r="W82" s="11"/>
      <c r="X82" s="34"/>
      <c r="Y82" s="11"/>
      <c r="Z82" s="34"/>
      <c r="AA82" s="11"/>
      <c r="AB82" s="34"/>
      <c r="AC82" s="35"/>
      <c r="AD82" s="34"/>
      <c r="AE82" s="216"/>
      <c r="AF82" s="35"/>
      <c r="AG82" s="35"/>
      <c r="AH82" s="131"/>
    </row>
    <row r="83" spans="1:34" ht="13" hidden="1">
      <c r="A83" s="131"/>
      <c r="B83" s="63" t="s">
        <v>1780</v>
      </c>
      <c r="C83" s="168" t="s">
        <v>1776</v>
      </c>
      <c r="D83" s="169"/>
      <c r="E83" s="29">
        <f>$AE83/12</f>
        <v>0</v>
      </c>
      <c r="F83" s="29" t="s">
        <v>1776</v>
      </c>
      <c r="G83" s="97">
        <f>$AE83/12</f>
        <v>0</v>
      </c>
      <c r="H83" s="29" t="s">
        <v>1776</v>
      </c>
      <c r="I83" s="97">
        <f>$AE83/12</f>
        <v>0</v>
      </c>
      <c r="J83" s="29" t="s">
        <v>1776</v>
      </c>
      <c r="K83" s="97">
        <f>$AE83/12</f>
        <v>0</v>
      </c>
      <c r="L83" s="29" t="s">
        <v>1776</v>
      </c>
      <c r="M83" s="97">
        <f>$AE83/12</f>
        <v>0</v>
      </c>
      <c r="N83" s="29" t="s">
        <v>1776</v>
      </c>
      <c r="O83" s="97">
        <f>$AE83/12</f>
        <v>0</v>
      </c>
      <c r="P83" s="29" t="s">
        <v>1776</v>
      </c>
      <c r="Q83" s="97">
        <f>$AE83/12</f>
        <v>0</v>
      </c>
      <c r="R83" s="29" t="s">
        <v>1776</v>
      </c>
      <c r="S83" s="97">
        <f>$AE83/12</f>
        <v>0</v>
      </c>
      <c r="T83" s="29" t="s">
        <v>1776</v>
      </c>
      <c r="U83" s="97">
        <f>$AE83/12</f>
        <v>0</v>
      </c>
      <c r="V83" s="29" t="s">
        <v>1776</v>
      </c>
      <c r="W83" s="97">
        <f>$AE83/12</f>
        <v>0</v>
      </c>
      <c r="X83" s="29" t="s">
        <v>1776</v>
      </c>
      <c r="Y83" s="97">
        <f>$AE83/12</f>
        <v>0</v>
      </c>
      <c r="Z83" s="29" t="s">
        <v>1776</v>
      </c>
      <c r="AA83" s="97">
        <f>$AE83/12</f>
        <v>0</v>
      </c>
      <c r="AB83" s="29" t="s">
        <v>1776</v>
      </c>
      <c r="AC83" s="97">
        <f>E83+G83+I83+K83+M83+O83+Q83+S83+U83+W83+Y83+AA83</f>
        <v>0</v>
      </c>
      <c r="AD83" s="29" t="s">
        <v>1776</v>
      </c>
      <c r="AE83" s="219"/>
      <c r="AF83" s="29" t="s">
        <v>1776</v>
      </c>
      <c r="AG83" s="97">
        <f>AE83-AC83</f>
        <v>0</v>
      </c>
      <c r="AH83" s="131"/>
    </row>
    <row r="84" spans="1:34" ht="13" hidden="1">
      <c r="A84" s="131"/>
      <c r="B84" s="120" t="s">
        <v>1778</v>
      </c>
      <c r="C84" s="176" t="s">
        <v>1776</v>
      </c>
      <c r="D84" s="72"/>
      <c r="E84" s="30">
        <f>$AE84/12</f>
        <v>0</v>
      </c>
      <c r="F84" s="30" t="s">
        <v>1776</v>
      </c>
      <c r="G84" s="182">
        <f>$AE84/12</f>
        <v>0</v>
      </c>
      <c r="H84" s="30" t="s">
        <v>1776</v>
      </c>
      <c r="I84" s="182">
        <f>$AE84/12</f>
        <v>0</v>
      </c>
      <c r="J84" s="30" t="s">
        <v>1776</v>
      </c>
      <c r="K84" s="182">
        <f>$AE84/12</f>
        <v>0</v>
      </c>
      <c r="L84" s="30" t="s">
        <v>1776</v>
      </c>
      <c r="M84" s="182">
        <f>$AE84/12</f>
        <v>0</v>
      </c>
      <c r="N84" s="30" t="s">
        <v>1776</v>
      </c>
      <c r="O84" s="182">
        <f>$AE84/12</f>
        <v>0</v>
      </c>
      <c r="P84" s="30" t="s">
        <v>1776</v>
      </c>
      <c r="Q84" s="182">
        <f>$AE84/12</f>
        <v>0</v>
      </c>
      <c r="R84" s="30" t="s">
        <v>1776</v>
      </c>
      <c r="S84" s="182">
        <f>$AE84/12</f>
        <v>0</v>
      </c>
      <c r="T84" s="30" t="s">
        <v>1776</v>
      </c>
      <c r="U84" s="182">
        <f>$AE84/12</f>
        <v>0</v>
      </c>
      <c r="V84" s="30" t="s">
        <v>1776</v>
      </c>
      <c r="W84" s="182">
        <f>$AE84/12</f>
        <v>0</v>
      </c>
      <c r="X84" s="30" t="s">
        <v>1776</v>
      </c>
      <c r="Y84" s="182">
        <f>$AE84/12</f>
        <v>0</v>
      </c>
      <c r="Z84" s="30" t="s">
        <v>1776</v>
      </c>
      <c r="AA84" s="182">
        <f>$AE84/12</f>
        <v>0</v>
      </c>
      <c r="AB84" s="30" t="s">
        <v>1776</v>
      </c>
      <c r="AC84" s="182">
        <f>E84+G84+I84+K84+M84+O84+Q84+S84+U84+W84+Y84+AA84</f>
        <v>0</v>
      </c>
      <c r="AD84" s="166" t="s">
        <v>1776</v>
      </c>
      <c r="AE84" s="217"/>
      <c r="AF84" s="30" t="s">
        <v>1776</v>
      </c>
      <c r="AG84" s="182">
        <f>AE84-AC84</f>
        <v>0</v>
      </c>
      <c r="AH84" s="131"/>
    </row>
    <row r="85" spans="1:34" s="58" customFormat="1" ht="13" hidden="1">
      <c r="A85" s="132"/>
      <c r="B85" s="62" t="s">
        <v>2348</v>
      </c>
      <c r="C85" s="60" t="s">
        <v>1776</v>
      </c>
      <c r="D85" s="70"/>
      <c r="E85" s="39">
        <f>SUM(E83:E84)</f>
        <v>0</v>
      </c>
      <c r="F85" s="39" t="s">
        <v>1776</v>
      </c>
      <c r="G85" s="39">
        <f>SUM(G83:G84)</f>
        <v>0</v>
      </c>
      <c r="H85" s="39" t="s">
        <v>1776</v>
      </c>
      <c r="I85" s="39">
        <f>SUM(I83:I84)</f>
        <v>0</v>
      </c>
      <c r="J85" s="39" t="s">
        <v>1776</v>
      </c>
      <c r="K85" s="39">
        <f>SUM(K83:K84)</f>
        <v>0</v>
      </c>
      <c r="L85" s="39" t="s">
        <v>1776</v>
      </c>
      <c r="M85" s="39">
        <f>SUM(M83:M84)</f>
        <v>0</v>
      </c>
      <c r="N85" s="39" t="s">
        <v>1776</v>
      </c>
      <c r="O85" s="39">
        <f>SUM(O83:O84)</f>
        <v>0</v>
      </c>
      <c r="P85" s="39" t="s">
        <v>1776</v>
      </c>
      <c r="Q85" s="39">
        <f>SUM(Q83:Q84)</f>
        <v>0</v>
      </c>
      <c r="R85" s="39" t="s">
        <v>1776</v>
      </c>
      <c r="S85" s="39">
        <f>SUM(S83:S84)</f>
        <v>0</v>
      </c>
      <c r="T85" s="39" t="s">
        <v>1776</v>
      </c>
      <c r="U85" s="39">
        <f>SUM(U83:U84)</f>
        <v>0</v>
      </c>
      <c r="V85" s="39" t="s">
        <v>1776</v>
      </c>
      <c r="W85" s="39">
        <f>SUM(W83:W84)</f>
        <v>0</v>
      </c>
      <c r="X85" s="39" t="s">
        <v>1776</v>
      </c>
      <c r="Y85" s="39">
        <f>SUM(Y83:Y84)</f>
        <v>0</v>
      </c>
      <c r="Z85" s="39" t="s">
        <v>1776</v>
      </c>
      <c r="AA85" s="39">
        <f>SUM(AA83:AA84)</f>
        <v>0</v>
      </c>
      <c r="AB85" s="39" t="s">
        <v>1776</v>
      </c>
      <c r="AC85" s="39">
        <f>SUM(AC83:AC84)</f>
        <v>0</v>
      </c>
      <c r="AD85" s="39" t="s">
        <v>1776</v>
      </c>
      <c r="AE85" s="213">
        <f>SUM(AE83:AE84)</f>
        <v>0</v>
      </c>
      <c r="AF85" s="39" t="s">
        <v>1776</v>
      </c>
      <c r="AG85" s="39">
        <f>SUM(AG83:AG84)</f>
        <v>0</v>
      </c>
      <c r="AH85" s="132"/>
    </row>
    <row r="86" spans="1:34" s="58" customFormat="1" ht="13" hidden="1">
      <c r="A86" s="132"/>
      <c r="B86" s="63"/>
      <c r="C86" s="64"/>
      <c r="D86" s="73"/>
      <c r="E86" s="34"/>
      <c r="F86" s="34"/>
      <c r="G86" s="35"/>
      <c r="H86" s="34"/>
      <c r="I86" s="35"/>
      <c r="J86" s="34"/>
      <c r="K86" s="35"/>
      <c r="L86" s="34"/>
      <c r="M86" s="35"/>
      <c r="N86" s="34"/>
      <c r="O86" s="35"/>
      <c r="P86" s="34"/>
      <c r="Q86" s="35"/>
      <c r="R86" s="34"/>
      <c r="S86" s="35"/>
      <c r="T86" s="34"/>
      <c r="U86" s="35"/>
      <c r="V86" s="34"/>
      <c r="W86" s="35"/>
      <c r="X86" s="34"/>
      <c r="Y86" s="35"/>
      <c r="Z86" s="34"/>
      <c r="AA86" s="35"/>
      <c r="AB86" s="34"/>
      <c r="AC86" s="35"/>
      <c r="AD86" s="34"/>
      <c r="AE86" s="82"/>
      <c r="AF86" s="35"/>
      <c r="AG86" s="35"/>
      <c r="AH86" s="132"/>
    </row>
    <row r="87" spans="1:34" s="58" customFormat="1" ht="13" hidden="1">
      <c r="A87" s="132"/>
      <c r="B87" s="62" t="s">
        <v>1779</v>
      </c>
      <c r="C87" s="121" t="s">
        <v>1776</v>
      </c>
      <c r="D87" s="74"/>
      <c r="E87" s="36">
        <f>+E80-E85</f>
        <v>0</v>
      </c>
      <c r="F87" s="118" t="s">
        <v>1776</v>
      </c>
      <c r="G87" s="36">
        <f>+G80-G85</f>
        <v>0</v>
      </c>
      <c r="H87" s="118" t="s">
        <v>1776</v>
      </c>
      <c r="I87" s="36">
        <f>+I80-I85</f>
        <v>0</v>
      </c>
      <c r="J87" s="118" t="s">
        <v>1776</v>
      </c>
      <c r="K87" s="36">
        <f>+K80-K85</f>
        <v>0</v>
      </c>
      <c r="L87" s="118" t="s">
        <v>1776</v>
      </c>
      <c r="M87" s="36">
        <f>+M80-M85</f>
        <v>0</v>
      </c>
      <c r="N87" s="118" t="s">
        <v>1776</v>
      </c>
      <c r="O87" s="36">
        <f>+O80-O85</f>
        <v>0</v>
      </c>
      <c r="P87" s="118" t="s">
        <v>1776</v>
      </c>
      <c r="Q87" s="36">
        <f>+Q80-Q85</f>
        <v>0</v>
      </c>
      <c r="R87" s="118" t="s">
        <v>1776</v>
      </c>
      <c r="S87" s="36">
        <f>+S80-S85</f>
        <v>0</v>
      </c>
      <c r="T87" s="118" t="s">
        <v>1776</v>
      </c>
      <c r="U87" s="36">
        <f>+U80-U85</f>
        <v>0</v>
      </c>
      <c r="V87" s="118" t="s">
        <v>1776</v>
      </c>
      <c r="W87" s="36">
        <f>+W80-W85</f>
        <v>0</v>
      </c>
      <c r="X87" s="118" t="s">
        <v>1776</v>
      </c>
      <c r="Y87" s="36">
        <f>+Y80-Y85</f>
        <v>0</v>
      </c>
      <c r="Z87" s="118" t="s">
        <v>1776</v>
      </c>
      <c r="AA87" s="36">
        <f>+AA80-AA85</f>
        <v>0</v>
      </c>
      <c r="AB87" s="118" t="s">
        <v>1776</v>
      </c>
      <c r="AC87" s="36">
        <f>+AC80-AC85</f>
        <v>0</v>
      </c>
      <c r="AD87" s="85"/>
      <c r="AE87" s="84"/>
      <c r="AF87" s="85"/>
      <c r="AG87" s="67"/>
      <c r="AH87" s="132"/>
    </row>
    <row r="88" spans="1:34" s="58" customFormat="1" hidden="1">
      <c r="A88" s="132"/>
      <c r="C88" s="64"/>
      <c r="D88" s="73"/>
      <c r="E88" s="34"/>
      <c r="F88" s="34"/>
      <c r="G88" s="35"/>
      <c r="H88" s="34"/>
      <c r="I88" s="35"/>
      <c r="J88" s="34"/>
      <c r="K88" s="35"/>
      <c r="L88" s="34"/>
      <c r="M88" s="35"/>
      <c r="N88" s="34"/>
      <c r="O88" s="35"/>
      <c r="P88" s="34"/>
      <c r="Q88" s="35"/>
      <c r="R88" s="34"/>
      <c r="S88" s="35"/>
      <c r="T88" s="34"/>
      <c r="U88" s="35"/>
      <c r="V88" s="34"/>
      <c r="W88" s="35"/>
      <c r="X88" s="34"/>
      <c r="Y88" s="35"/>
      <c r="Z88" s="34"/>
      <c r="AA88" s="35"/>
      <c r="AB88" s="34"/>
      <c r="AC88" s="35"/>
      <c r="AD88" s="85"/>
      <c r="AE88" s="86"/>
      <c r="AF88" s="35"/>
      <c r="AG88" s="35"/>
      <c r="AH88" s="132"/>
    </row>
    <row r="89" spans="1:34" s="58" customFormat="1" ht="13.5" hidden="1" thickBot="1">
      <c r="A89" s="132"/>
      <c r="B89" s="59" t="s">
        <v>2361</v>
      </c>
      <c r="C89" s="60" t="s">
        <v>1776</v>
      </c>
      <c r="D89" s="70"/>
      <c r="E89" s="225">
        <f>E74+E87</f>
        <v>0</v>
      </c>
      <c r="F89" s="39" t="s">
        <v>1776</v>
      </c>
      <c r="G89" s="113">
        <f>G74+G87</f>
        <v>0</v>
      </c>
      <c r="H89" s="39" t="s">
        <v>1776</v>
      </c>
      <c r="I89" s="113">
        <f>I74+I87</f>
        <v>0</v>
      </c>
      <c r="J89" s="39" t="s">
        <v>1776</v>
      </c>
      <c r="K89" s="113">
        <f>K74+K87</f>
        <v>0</v>
      </c>
      <c r="L89" s="39" t="s">
        <v>1776</v>
      </c>
      <c r="M89" s="113">
        <f>M74+M87</f>
        <v>0</v>
      </c>
      <c r="N89" s="39" t="s">
        <v>1776</v>
      </c>
      <c r="O89" s="113">
        <f>O74+O87</f>
        <v>0</v>
      </c>
      <c r="P89" s="39" t="s">
        <v>1776</v>
      </c>
      <c r="Q89" s="113">
        <f>Q74+Q87</f>
        <v>0</v>
      </c>
      <c r="R89" s="39" t="s">
        <v>1776</v>
      </c>
      <c r="S89" s="113">
        <f>S74+S87</f>
        <v>0</v>
      </c>
      <c r="T89" s="39" t="s">
        <v>1776</v>
      </c>
      <c r="U89" s="113">
        <f>U74+U87</f>
        <v>0</v>
      </c>
      <c r="V89" s="39" t="s">
        <v>1776</v>
      </c>
      <c r="W89" s="113">
        <f>W74+W87</f>
        <v>0</v>
      </c>
      <c r="X89" s="39" t="s">
        <v>1776</v>
      </c>
      <c r="Y89" s="113">
        <f>Y74+Y87</f>
        <v>0</v>
      </c>
      <c r="Z89" s="39" t="s">
        <v>1776</v>
      </c>
      <c r="AA89" s="113">
        <f>AA74+AA87</f>
        <v>0</v>
      </c>
      <c r="AB89" s="39" t="s">
        <v>1776</v>
      </c>
      <c r="AC89" s="113">
        <f>E74+AC87</f>
        <v>0</v>
      </c>
      <c r="AD89" s="65"/>
      <c r="AE89" s="83"/>
      <c r="AF89" s="39"/>
      <c r="AG89" s="67"/>
      <c r="AH89" s="132"/>
    </row>
    <row r="90" spans="1:34" ht="13.5" hidden="1" thickTop="1">
      <c r="A90" s="131"/>
      <c r="B90" s="120"/>
      <c r="C90" s="176"/>
      <c r="D90" s="76"/>
      <c r="E90" s="211"/>
      <c r="F90" s="27"/>
      <c r="G90" s="23"/>
      <c r="H90" s="27"/>
      <c r="I90" s="23"/>
      <c r="J90" s="27"/>
      <c r="K90" s="23"/>
      <c r="L90" s="27"/>
      <c r="M90" s="23"/>
      <c r="N90" s="27"/>
      <c r="O90" s="23"/>
      <c r="P90" s="27"/>
      <c r="Q90" s="23"/>
      <c r="R90" s="27"/>
      <c r="S90" s="23"/>
      <c r="T90" s="27"/>
      <c r="U90" s="23"/>
      <c r="V90" s="27"/>
      <c r="W90" s="23"/>
      <c r="X90" s="27"/>
      <c r="Y90" s="23"/>
      <c r="Z90" s="27"/>
      <c r="AA90" s="23"/>
      <c r="AB90" s="27"/>
      <c r="AC90" s="23"/>
      <c r="AD90" s="27"/>
      <c r="AE90" s="178"/>
      <c r="AF90" s="27"/>
      <c r="AG90" s="212"/>
      <c r="AH90" s="131"/>
    </row>
    <row r="91" spans="1:34" ht="13" hidden="1">
      <c r="A91" s="131"/>
      <c r="B91" s="120"/>
      <c r="C91" s="176"/>
      <c r="D91" s="76"/>
      <c r="E91" s="211"/>
      <c r="F91" s="27"/>
      <c r="G91" s="23"/>
      <c r="H91" s="27"/>
      <c r="I91" s="23"/>
      <c r="J91" s="27"/>
      <c r="K91" s="23"/>
      <c r="L91" s="27"/>
      <c r="M91" s="23"/>
      <c r="N91" s="27"/>
      <c r="O91" s="23"/>
      <c r="P91" s="27"/>
      <c r="Q91" s="23"/>
      <c r="R91" s="27"/>
      <c r="S91" s="23"/>
      <c r="T91" s="27"/>
      <c r="U91" s="23"/>
      <c r="V91" s="27"/>
      <c r="W91" s="23"/>
      <c r="X91" s="27"/>
      <c r="Y91" s="23"/>
      <c r="Z91" s="27"/>
      <c r="AA91" s="23"/>
      <c r="AB91" s="27"/>
      <c r="AC91" s="23"/>
      <c r="AD91" s="27"/>
      <c r="AE91" s="178"/>
      <c r="AF91" s="27"/>
      <c r="AG91" s="212"/>
      <c r="AH91" s="131"/>
    </row>
    <row r="92" spans="1:34" ht="18" thickBot="1">
      <c r="A92" s="131"/>
      <c r="B92" s="223" t="s">
        <v>2364</v>
      </c>
      <c r="C92" s="60"/>
      <c r="D92" s="70"/>
      <c r="E92" s="225" t="e">
        <f>E33+E53+E69+E89</f>
        <v>#N/A</v>
      </c>
      <c r="F92" s="39"/>
      <c r="G92" s="225" t="e">
        <f>G33+G53+G69+G89</f>
        <v>#N/A</v>
      </c>
      <c r="H92" s="39"/>
      <c r="I92" s="225" t="e">
        <f>I33+I53+I69+I89</f>
        <v>#N/A</v>
      </c>
      <c r="J92" s="39"/>
      <c r="K92" s="225" t="e">
        <f>K33+K53+K69+K89</f>
        <v>#N/A</v>
      </c>
      <c r="L92" s="39"/>
      <c r="M92" s="225" t="e">
        <f>M33+M53+M69+M89</f>
        <v>#N/A</v>
      </c>
      <c r="N92" s="39"/>
      <c r="O92" s="225" t="e">
        <f>O33+O53+O69+O89</f>
        <v>#N/A</v>
      </c>
      <c r="P92" s="39"/>
      <c r="Q92" s="225" t="e">
        <f>Q33+Q53+Q69+Q89</f>
        <v>#N/A</v>
      </c>
      <c r="R92" s="39"/>
      <c r="S92" s="225" t="e">
        <f>S33+S53+S69+S89</f>
        <v>#N/A</v>
      </c>
      <c r="T92" s="39"/>
      <c r="U92" s="225" t="e">
        <f>U33+U53+U69+U89</f>
        <v>#N/A</v>
      </c>
      <c r="V92" s="39"/>
      <c r="W92" s="225" t="e">
        <f>W33+W53+W69+W89</f>
        <v>#N/A</v>
      </c>
      <c r="X92" s="39"/>
      <c r="Y92" s="225" t="e">
        <f>Y33+Y53+Y69+Y89</f>
        <v>#N/A</v>
      </c>
      <c r="Z92" s="39"/>
      <c r="AA92" s="225" t="e">
        <f>AA33+AA53+AA69+AA89</f>
        <v>#N/A</v>
      </c>
      <c r="AB92" s="39"/>
      <c r="AC92" s="225" t="e">
        <f>AC33+AC53+AC69+AC89</f>
        <v>#N/A</v>
      </c>
      <c r="AD92" s="27"/>
      <c r="AE92" s="178"/>
      <c r="AF92" s="27"/>
      <c r="AG92" s="212"/>
      <c r="AH92" s="131"/>
    </row>
    <row r="93" spans="1:34" ht="13.5" thickTop="1">
      <c r="A93" s="131"/>
      <c r="B93" s="120"/>
      <c r="C93" s="176"/>
      <c r="D93" s="76"/>
      <c r="E93" s="211"/>
      <c r="F93" s="27"/>
      <c r="G93" s="23"/>
      <c r="H93" s="27"/>
      <c r="I93" s="23"/>
      <c r="J93" s="27"/>
      <c r="K93" s="23"/>
      <c r="L93" s="27"/>
      <c r="M93" s="23"/>
      <c r="N93" s="27"/>
      <c r="O93" s="23"/>
      <c r="P93" s="27"/>
      <c r="Q93" s="23"/>
      <c r="R93" s="27"/>
      <c r="S93" s="23"/>
      <c r="T93" s="27"/>
      <c r="U93" s="23"/>
      <c r="V93" s="27"/>
      <c r="W93" s="23"/>
      <c r="X93" s="27"/>
      <c r="Y93" s="23"/>
      <c r="Z93" s="27"/>
      <c r="AA93" s="23"/>
      <c r="AB93" s="27"/>
      <c r="AC93" s="23"/>
      <c r="AD93" s="27"/>
      <c r="AE93" s="178"/>
      <c r="AF93" s="27"/>
      <c r="AG93" s="212"/>
      <c r="AH93" s="131"/>
    </row>
    <row r="94" spans="1:34" s="25" customFormat="1" ht="12.5" customHeight="1">
      <c r="B94" s="26"/>
      <c r="C94" s="176"/>
      <c r="D94" s="76"/>
      <c r="E94" s="204"/>
      <c r="F94" s="27"/>
      <c r="G94" s="23"/>
      <c r="H94" s="27"/>
      <c r="I94" s="23"/>
      <c r="J94" s="27"/>
      <c r="K94" s="23"/>
      <c r="L94" s="27"/>
      <c r="M94" s="23"/>
      <c r="N94" s="27"/>
      <c r="O94" s="23"/>
      <c r="P94" s="27"/>
      <c r="Q94" s="23"/>
      <c r="R94" s="27"/>
      <c r="S94" s="23"/>
      <c r="T94" s="27"/>
      <c r="U94" s="23"/>
      <c r="V94" s="27"/>
      <c r="W94" s="23"/>
      <c r="X94" s="27"/>
      <c r="Y94" s="23"/>
      <c r="Z94" s="27"/>
      <c r="AA94" s="23"/>
      <c r="AB94" s="27"/>
      <c r="AC94" s="23"/>
      <c r="AD94" s="27"/>
      <c r="AE94" s="23"/>
      <c r="AF94" s="27"/>
      <c r="AG94" s="23"/>
    </row>
    <row r="95" spans="1:34" s="25" customFormat="1" ht="15.5">
      <c r="B95" s="26"/>
      <c r="C95" s="176"/>
      <c r="D95" s="76"/>
      <c r="E95" s="206"/>
      <c r="F95" s="27"/>
      <c r="G95" s="23"/>
      <c r="H95" s="27"/>
      <c r="I95" s="23"/>
      <c r="J95" s="27"/>
      <c r="K95" s="23"/>
      <c r="L95" s="27"/>
      <c r="M95" s="23"/>
      <c r="N95" s="27"/>
      <c r="O95" s="23"/>
      <c r="P95" s="27"/>
      <c r="Q95" s="23"/>
      <c r="R95" s="27"/>
      <c r="S95" s="23"/>
      <c r="T95" s="27"/>
      <c r="U95" s="23"/>
      <c r="V95" s="27"/>
      <c r="W95" s="23"/>
      <c r="X95" s="27"/>
      <c r="Y95" s="23"/>
      <c r="Z95" s="27"/>
      <c r="AA95" s="23"/>
      <c r="AB95" s="27"/>
      <c r="AC95" s="23"/>
      <c r="AD95" s="27"/>
      <c r="AE95" s="23"/>
      <c r="AF95" s="27"/>
      <c r="AG95" s="23"/>
    </row>
    <row r="96" spans="1:34" s="25" customFormat="1" ht="15.5">
      <c r="B96" s="26"/>
      <c r="C96" s="176"/>
      <c r="D96" s="76"/>
      <c r="E96" s="208"/>
      <c r="F96" s="27"/>
      <c r="G96" s="23"/>
      <c r="H96" s="27"/>
      <c r="I96" s="23"/>
      <c r="J96" s="27"/>
      <c r="K96" s="23"/>
      <c r="L96" s="27"/>
      <c r="M96" s="23"/>
      <c r="N96" s="27"/>
      <c r="O96" s="23"/>
      <c r="P96" s="27"/>
      <c r="Q96" s="23"/>
      <c r="R96" s="27"/>
      <c r="S96" s="23"/>
      <c r="T96" s="27"/>
      <c r="U96" s="23"/>
      <c r="V96" s="27"/>
      <c r="W96" s="23"/>
      <c r="X96" s="27"/>
      <c r="Y96" s="23"/>
      <c r="Z96" s="27"/>
      <c r="AA96" s="23"/>
      <c r="AB96" s="27"/>
      <c r="AC96" s="23"/>
      <c r="AD96" s="27"/>
      <c r="AE96" s="23"/>
      <c r="AF96" s="27"/>
      <c r="AG96" s="23"/>
    </row>
    <row r="97" spans="2:33" s="25" customFormat="1" ht="13">
      <c r="B97" s="26"/>
      <c r="C97" s="176"/>
      <c r="D97" s="76"/>
      <c r="E97" s="27"/>
      <c r="F97" s="27"/>
      <c r="G97" s="23"/>
      <c r="H97" s="27"/>
      <c r="I97" s="23"/>
      <c r="J97" s="27"/>
      <c r="K97" s="23"/>
      <c r="L97" s="27"/>
      <c r="M97" s="23"/>
      <c r="N97" s="27"/>
      <c r="O97" s="23"/>
      <c r="P97" s="27"/>
      <c r="Q97" s="23"/>
      <c r="R97" s="27"/>
      <c r="S97" s="23"/>
      <c r="T97" s="27"/>
      <c r="U97" s="23"/>
      <c r="V97" s="27"/>
      <c r="W97" s="23"/>
      <c r="X97" s="27"/>
      <c r="Y97" s="23"/>
      <c r="Z97" s="27"/>
      <c r="AA97" s="23"/>
      <c r="AB97" s="27"/>
      <c r="AC97" s="23"/>
      <c r="AD97" s="27"/>
      <c r="AE97" s="23"/>
      <c r="AF97" s="27"/>
      <c r="AG97" s="23"/>
    </row>
    <row r="98" spans="2:33" s="25" customFormat="1">
      <c r="C98" s="176"/>
      <c r="D98" s="76"/>
      <c r="E98" s="27"/>
      <c r="F98" s="27"/>
      <c r="G98" s="23"/>
      <c r="H98" s="27"/>
      <c r="I98" s="23"/>
      <c r="J98" s="27"/>
      <c r="K98" s="23"/>
      <c r="L98" s="27"/>
      <c r="M98" s="23"/>
      <c r="N98" s="27"/>
      <c r="O98" s="23"/>
      <c r="P98" s="27"/>
      <c r="Q98" s="23"/>
      <c r="R98" s="27"/>
      <c r="S98" s="23"/>
      <c r="T98" s="27"/>
      <c r="U98" s="23"/>
      <c r="V98" s="27"/>
      <c r="W98" s="23"/>
      <c r="X98" s="27"/>
      <c r="Y98" s="23"/>
      <c r="Z98" s="27"/>
      <c r="AA98" s="23"/>
      <c r="AB98" s="27"/>
      <c r="AC98" s="23"/>
      <c r="AD98" s="27"/>
      <c r="AE98" s="23"/>
      <c r="AF98" s="23"/>
      <c r="AG98" s="23"/>
    </row>
    <row r="99" spans="2:33" s="25" customFormat="1" ht="13">
      <c r="B99" s="48"/>
      <c r="C99" s="176"/>
      <c r="D99" s="76"/>
      <c r="E99" s="27"/>
      <c r="F99" s="27"/>
      <c r="G99" s="23"/>
      <c r="H99" s="27"/>
      <c r="I99" s="23"/>
      <c r="J99" s="27"/>
      <c r="K99" s="23"/>
      <c r="L99" s="27"/>
      <c r="M99" s="23"/>
      <c r="N99" s="27"/>
      <c r="O99" s="23"/>
      <c r="P99" s="27"/>
      <c r="Q99" s="23"/>
      <c r="R99" s="27"/>
      <c r="S99" s="23"/>
      <c r="T99" s="27"/>
      <c r="U99" s="23"/>
      <c r="V99" s="27"/>
      <c r="W99" s="23"/>
      <c r="X99" s="27"/>
      <c r="Y99" s="23"/>
      <c r="Z99" s="27"/>
      <c r="AA99" s="23"/>
      <c r="AB99" s="27"/>
      <c r="AC99" s="23"/>
      <c r="AD99" s="27"/>
      <c r="AE99" s="23"/>
      <c r="AF99" s="23"/>
      <c r="AG99" s="23"/>
    </row>
    <row r="100" spans="2:33" s="25" customFormat="1" ht="13">
      <c r="B100" s="47"/>
      <c r="C100" s="176"/>
      <c r="D100" s="76"/>
      <c r="E100" s="27"/>
      <c r="F100" s="27"/>
      <c r="G100" s="23"/>
      <c r="H100" s="27"/>
      <c r="I100" s="23"/>
      <c r="J100" s="27"/>
      <c r="K100" s="23"/>
      <c r="L100" s="27"/>
      <c r="M100" s="23"/>
      <c r="N100" s="27"/>
      <c r="O100" s="23"/>
      <c r="P100" s="27"/>
      <c r="Q100" s="23"/>
      <c r="R100" s="27"/>
      <c r="S100" s="23"/>
      <c r="T100" s="27"/>
      <c r="U100" s="23"/>
      <c r="V100" s="27"/>
      <c r="W100" s="23"/>
      <c r="X100" s="27"/>
      <c r="Y100" s="23"/>
      <c r="Z100" s="27"/>
      <c r="AA100" s="23"/>
      <c r="AB100" s="27"/>
      <c r="AC100" s="23"/>
      <c r="AD100" s="27"/>
      <c r="AE100" s="23"/>
      <c r="AF100" s="27"/>
      <c r="AG100" s="23"/>
    </row>
    <row r="101" spans="2:33" s="25" customFormat="1" ht="13">
      <c r="B101" s="26"/>
      <c r="C101" s="176"/>
      <c r="D101" s="76"/>
      <c r="E101" s="27"/>
      <c r="F101" s="27"/>
      <c r="G101" s="23"/>
      <c r="H101" s="27"/>
      <c r="I101" s="23"/>
      <c r="J101" s="27"/>
      <c r="K101" s="23"/>
      <c r="L101" s="27"/>
      <c r="M101" s="23"/>
      <c r="N101" s="27"/>
      <c r="O101" s="23"/>
      <c r="P101" s="27"/>
      <c r="Q101" s="23"/>
      <c r="R101" s="27"/>
      <c r="S101" s="23"/>
      <c r="T101" s="27"/>
      <c r="U101" s="23"/>
      <c r="V101" s="27"/>
      <c r="W101" s="23"/>
      <c r="X101" s="27"/>
      <c r="Y101" s="23"/>
      <c r="Z101" s="27"/>
      <c r="AA101" s="23"/>
      <c r="AB101" s="27"/>
      <c r="AC101" s="23"/>
      <c r="AD101" s="27"/>
      <c r="AE101" s="23"/>
      <c r="AF101" s="27"/>
      <c r="AG101" s="23"/>
    </row>
    <row r="102" spans="2:33" s="25" customFormat="1" ht="13">
      <c r="B102" s="26"/>
      <c r="C102" s="176"/>
      <c r="D102" s="76"/>
      <c r="E102" s="27"/>
      <c r="F102" s="27"/>
      <c r="G102" s="23"/>
      <c r="H102" s="27"/>
      <c r="I102" s="23"/>
      <c r="J102" s="27"/>
      <c r="K102" s="23"/>
      <c r="L102" s="27"/>
      <c r="M102" s="23"/>
      <c r="N102" s="27"/>
      <c r="O102" s="23"/>
      <c r="P102" s="27"/>
      <c r="Q102" s="23"/>
      <c r="R102" s="27"/>
      <c r="S102" s="23"/>
      <c r="T102" s="27"/>
      <c r="U102" s="23"/>
      <c r="V102" s="27"/>
      <c r="W102" s="23"/>
      <c r="X102" s="27"/>
      <c r="Y102" s="23"/>
      <c r="Z102" s="27"/>
      <c r="AA102" s="23"/>
      <c r="AB102" s="27"/>
      <c r="AC102" s="23"/>
      <c r="AD102" s="27"/>
      <c r="AE102" s="23"/>
      <c r="AF102" s="27"/>
      <c r="AG102" s="23"/>
    </row>
    <row r="103" spans="2:33" s="25" customFormat="1" ht="13">
      <c r="B103" s="26"/>
      <c r="C103" s="174"/>
      <c r="D103" s="75"/>
      <c r="E103" s="28"/>
      <c r="F103" s="28"/>
      <c r="G103" s="24"/>
      <c r="H103" s="28"/>
      <c r="I103" s="24"/>
      <c r="J103" s="28"/>
      <c r="K103" s="24"/>
      <c r="L103" s="28"/>
      <c r="M103" s="24"/>
      <c r="N103" s="28"/>
      <c r="O103" s="24"/>
      <c r="P103" s="28"/>
      <c r="Q103" s="24"/>
      <c r="R103" s="28"/>
      <c r="S103" s="24"/>
      <c r="T103" s="28"/>
      <c r="U103" s="24"/>
      <c r="V103" s="28"/>
      <c r="W103" s="24"/>
      <c r="X103" s="28"/>
      <c r="Y103" s="24"/>
      <c r="Z103" s="28"/>
      <c r="AA103" s="24"/>
      <c r="AB103" s="28"/>
      <c r="AC103" s="24"/>
      <c r="AD103" s="28"/>
      <c r="AE103" s="24"/>
      <c r="AF103" s="28"/>
      <c r="AG103" s="24"/>
    </row>
    <row r="104" spans="2:33" s="25" customFormat="1">
      <c r="C104" s="176"/>
      <c r="D104" s="76"/>
      <c r="E104" s="27"/>
      <c r="F104" s="27"/>
      <c r="G104" s="23"/>
      <c r="H104" s="27"/>
      <c r="I104" s="23"/>
      <c r="J104" s="27"/>
      <c r="K104" s="23"/>
      <c r="L104" s="27"/>
      <c r="M104" s="23"/>
      <c r="N104" s="27"/>
      <c r="O104" s="23"/>
      <c r="P104" s="27"/>
      <c r="Q104" s="23"/>
      <c r="R104" s="27"/>
      <c r="S104" s="23"/>
      <c r="T104" s="27"/>
      <c r="U104" s="23"/>
      <c r="V104" s="27"/>
      <c r="W104" s="23"/>
      <c r="X104" s="27"/>
      <c r="Y104" s="23"/>
      <c r="Z104" s="27"/>
      <c r="AA104" s="23"/>
      <c r="AB104" s="27"/>
      <c r="AC104" s="23"/>
      <c r="AD104" s="27"/>
      <c r="AE104" s="23"/>
      <c r="AF104" s="23"/>
      <c r="AG104" s="23"/>
    </row>
    <row r="105" spans="2:33" s="25" customFormat="1" ht="15.5">
      <c r="B105" s="49"/>
      <c r="C105" s="174"/>
      <c r="D105" s="75"/>
      <c r="E105" s="28"/>
      <c r="F105" s="28"/>
      <c r="G105" s="24"/>
      <c r="H105" s="28"/>
      <c r="I105" s="24"/>
      <c r="J105" s="28"/>
      <c r="K105" s="24"/>
      <c r="L105" s="28"/>
      <c r="M105" s="24"/>
      <c r="N105" s="28"/>
      <c r="O105" s="24"/>
      <c r="P105" s="28"/>
      <c r="Q105" s="24"/>
      <c r="R105" s="28"/>
      <c r="S105" s="24"/>
      <c r="T105" s="28"/>
      <c r="U105" s="24"/>
      <c r="V105" s="28"/>
      <c r="W105" s="24"/>
      <c r="X105" s="28"/>
      <c r="Y105" s="24"/>
      <c r="Z105" s="28"/>
      <c r="AA105" s="24"/>
      <c r="AB105" s="28"/>
      <c r="AC105" s="24"/>
      <c r="AD105" s="28"/>
      <c r="AE105" s="24"/>
      <c r="AF105" s="28"/>
      <c r="AG105" s="24"/>
    </row>
    <row r="106" spans="2:33" s="25" customFormat="1">
      <c r="C106" s="176"/>
      <c r="D106" s="76"/>
      <c r="E106" s="27"/>
      <c r="F106" s="176"/>
      <c r="G106" s="6"/>
      <c r="H106" s="176"/>
      <c r="I106" s="6"/>
      <c r="J106" s="176"/>
      <c r="K106" s="6"/>
      <c r="L106" s="176"/>
      <c r="M106" s="6"/>
      <c r="N106" s="176"/>
      <c r="O106" s="6"/>
      <c r="P106" s="176"/>
      <c r="Q106" s="6"/>
      <c r="R106" s="176"/>
      <c r="S106" s="6"/>
      <c r="T106" s="176"/>
      <c r="U106" s="6"/>
      <c r="V106" s="176"/>
      <c r="W106" s="6"/>
      <c r="X106" s="176"/>
      <c r="Y106" s="6"/>
      <c r="Z106" s="176"/>
      <c r="AA106" s="6"/>
      <c r="AB106" s="176"/>
      <c r="AC106" s="6"/>
      <c r="AD106" s="176"/>
      <c r="AG106" s="23"/>
    </row>
    <row r="107" spans="2:33" s="50" customFormat="1">
      <c r="C107" s="177"/>
      <c r="D107" s="77"/>
      <c r="E107" s="51"/>
      <c r="F107" s="177"/>
      <c r="G107" s="52"/>
      <c r="H107" s="177"/>
      <c r="I107" s="52"/>
      <c r="J107" s="177"/>
      <c r="K107" s="52"/>
      <c r="L107" s="177"/>
      <c r="M107" s="52"/>
      <c r="N107" s="177"/>
      <c r="O107" s="52"/>
      <c r="P107" s="177"/>
      <c r="Q107" s="52"/>
      <c r="R107" s="177"/>
      <c r="S107" s="52"/>
      <c r="T107" s="177"/>
      <c r="U107" s="52"/>
      <c r="V107" s="177"/>
      <c r="W107" s="52"/>
      <c r="X107" s="177"/>
      <c r="Y107" s="52"/>
      <c r="Z107" s="177"/>
      <c r="AA107" s="52"/>
      <c r="AB107" s="177"/>
      <c r="AC107" s="52"/>
      <c r="AD107" s="177"/>
      <c r="AG107" s="178"/>
    </row>
    <row r="108" spans="2:33" s="50" customFormat="1">
      <c r="C108" s="177"/>
      <c r="D108" s="77"/>
      <c r="E108" s="51"/>
      <c r="F108" s="177"/>
      <c r="G108" s="52"/>
      <c r="H108" s="177"/>
      <c r="I108" s="52"/>
      <c r="J108" s="177"/>
      <c r="K108" s="52"/>
      <c r="L108" s="177"/>
      <c r="M108" s="52"/>
      <c r="N108" s="177"/>
      <c r="O108" s="52"/>
      <c r="P108" s="177"/>
      <c r="Q108" s="52"/>
      <c r="R108" s="177"/>
      <c r="S108" s="52"/>
      <c r="T108" s="177"/>
      <c r="U108" s="52"/>
      <c r="V108" s="177"/>
      <c r="W108" s="52"/>
      <c r="X108" s="177"/>
      <c r="Y108" s="52"/>
      <c r="Z108" s="177"/>
      <c r="AA108" s="52"/>
      <c r="AB108" s="177"/>
      <c r="AC108" s="52"/>
      <c r="AD108" s="177"/>
      <c r="AG108" s="178"/>
    </row>
    <row r="109" spans="2:33" s="25" customFormat="1">
      <c r="C109" s="176"/>
      <c r="D109" s="76"/>
      <c r="E109" s="27"/>
      <c r="F109" s="176"/>
      <c r="G109" s="6"/>
      <c r="H109" s="176"/>
      <c r="I109" s="6"/>
      <c r="J109" s="176"/>
      <c r="K109" s="6"/>
      <c r="L109" s="176"/>
      <c r="M109" s="6"/>
      <c r="N109" s="176"/>
      <c r="O109" s="6"/>
      <c r="P109" s="176"/>
      <c r="Q109" s="6"/>
      <c r="R109" s="176"/>
      <c r="S109" s="6"/>
      <c r="T109" s="176"/>
      <c r="U109" s="6"/>
      <c r="V109" s="176"/>
      <c r="W109" s="6"/>
      <c r="X109" s="176"/>
      <c r="Y109" s="6"/>
      <c r="Z109" s="176"/>
      <c r="AA109" s="6"/>
      <c r="AB109" s="176"/>
      <c r="AC109" s="6"/>
      <c r="AD109" s="176"/>
      <c r="AG109" s="23"/>
    </row>
    <row r="110" spans="2:33" s="25" customFormat="1" ht="13.5" customHeight="1">
      <c r="B110" s="53"/>
      <c r="C110" s="176"/>
      <c r="D110" s="76"/>
      <c r="E110" s="27"/>
      <c r="F110" s="176"/>
      <c r="G110" s="6"/>
      <c r="H110" s="176"/>
      <c r="I110" s="6"/>
      <c r="J110" s="176"/>
      <c r="K110" s="6"/>
      <c r="L110" s="176"/>
      <c r="M110" s="6"/>
      <c r="N110" s="176"/>
      <c r="O110" s="6"/>
      <c r="P110" s="176"/>
      <c r="Q110" s="6"/>
      <c r="R110" s="176"/>
      <c r="S110" s="6"/>
      <c r="T110" s="176"/>
      <c r="U110" s="6"/>
      <c r="V110" s="176"/>
      <c r="W110" s="6"/>
      <c r="X110" s="176"/>
      <c r="Y110" s="6"/>
      <c r="Z110" s="176"/>
      <c r="AA110" s="6"/>
      <c r="AB110" s="176"/>
      <c r="AC110" s="6"/>
      <c r="AD110" s="176"/>
      <c r="AG110" s="23"/>
    </row>
    <row r="111" spans="2:33" s="25" customFormat="1">
      <c r="C111" s="176"/>
      <c r="D111" s="76"/>
      <c r="E111" s="27"/>
      <c r="F111" s="176"/>
      <c r="G111" s="6"/>
      <c r="H111" s="176"/>
      <c r="I111" s="6"/>
      <c r="J111" s="176"/>
      <c r="K111" s="6"/>
      <c r="L111" s="176"/>
      <c r="M111" s="6"/>
      <c r="N111" s="176"/>
      <c r="O111" s="6"/>
      <c r="P111" s="176"/>
      <c r="Q111" s="6"/>
      <c r="R111" s="176"/>
      <c r="S111" s="6"/>
      <c r="T111" s="176"/>
      <c r="U111" s="6"/>
      <c r="V111" s="176"/>
      <c r="W111" s="6"/>
      <c r="X111" s="176"/>
      <c r="Y111" s="6"/>
      <c r="Z111" s="176"/>
      <c r="AA111" s="6"/>
      <c r="AB111" s="176"/>
      <c r="AC111" s="6"/>
      <c r="AD111" s="176"/>
      <c r="AG111" s="23"/>
    </row>
    <row r="112" spans="2:33" s="25" customFormat="1" ht="13">
      <c r="B112" s="47"/>
      <c r="C112" s="174"/>
      <c r="D112" s="75"/>
      <c r="E112" s="28"/>
      <c r="F112" s="28"/>
      <c r="G112" s="24"/>
      <c r="H112" s="28"/>
      <c r="I112" s="24"/>
      <c r="J112" s="28"/>
      <c r="K112" s="24"/>
      <c r="L112" s="28"/>
      <c r="M112" s="24"/>
      <c r="N112" s="28"/>
      <c r="O112" s="24"/>
      <c r="P112" s="28"/>
      <c r="Q112" s="24"/>
      <c r="R112" s="28"/>
      <c r="S112" s="24"/>
      <c r="T112" s="28"/>
      <c r="U112" s="24"/>
      <c r="V112" s="28"/>
      <c r="W112" s="24"/>
      <c r="X112" s="28"/>
      <c r="Y112" s="24"/>
      <c r="Z112" s="28"/>
      <c r="AA112" s="24"/>
      <c r="AB112" s="28"/>
      <c r="AC112" s="175"/>
      <c r="AD112" s="28"/>
      <c r="AE112" s="24"/>
      <c r="AF112" s="28"/>
      <c r="AG112" s="175"/>
    </row>
    <row r="113" spans="2:33" s="25" customFormat="1" ht="13">
      <c r="B113" s="47"/>
      <c r="C113" s="174"/>
      <c r="D113" s="75"/>
      <c r="E113" s="28"/>
      <c r="F113" s="174"/>
      <c r="G113" s="54"/>
      <c r="H113" s="174"/>
      <c r="I113" s="54"/>
      <c r="J113" s="174"/>
      <c r="K113" s="54"/>
      <c r="L113" s="174"/>
      <c r="M113" s="54"/>
      <c r="N113" s="174"/>
      <c r="O113" s="54"/>
      <c r="P113" s="174"/>
      <c r="Q113" s="54"/>
      <c r="R113" s="174"/>
      <c r="S113" s="54"/>
      <c r="T113" s="174"/>
      <c r="U113" s="54"/>
      <c r="V113" s="174"/>
      <c r="W113" s="54"/>
      <c r="X113" s="174"/>
      <c r="Y113" s="54"/>
      <c r="Z113" s="174"/>
      <c r="AA113" s="54"/>
      <c r="AB113" s="174"/>
      <c r="AC113" s="54"/>
      <c r="AD113" s="174"/>
      <c r="AE113" s="26"/>
      <c r="AF113" s="174"/>
      <c r="AG113" s="24"/>
    </row>
    <row r="114" spans="2:33" s="25" customFormat="1" ht="13">
      <c r="B114" s="183"/>
      <c r="C114" s="176"/>
      <c r="D114" s="76"/>
      <c r="E114" s="27"/>
      <c r="F114" s="176"/>
      <c r="G114" s="6"/>
      <c r="H114" s="176"/>
      <c r="I114" s="6"/>
      <c r="J114" s="176"/>
      <c r="K114" s="6"/>
      <c r="L114" s="176"/>
      <c r="M114" s="6"/>
      <c r="N114" s="176"/>
      <c r="O114" s="6"/>
      <c r="P114" s="176"/>
      <c r="Q114" s="6"/>
      <c r="R114" s="176"/>
      <c r="S114" s="6"/>
      <c r="T114" s="176"/>
      <c r="U114" s="6"/>
      <c r="V114" s="176"/>
      <c r="W114" s="6"/>
      <c r="X114" s="176"/>
      <c r="Y114" s="6"/>
      <c r="Z114" s="176"/>
      <c r="AA114" s="6"/>
      <c r="AB114" s="176"/>
      <c r="AC114" s="6"/>
      <c r="AD114" s="176"/>
      <c r="AF114" s="176"/>
      <c r="AG114" s="23"/>
    </row>
    <row r="115" spans="2:33" s="25" customFormat="1" ht="13">
      <c r="B115" s="26"/>
      <c r="C115" s="176"/>
      <c r="D115" s="76"/>
      <c r="E115" s="27"/>
      <c r="F115" s="176"/>
      <c r="G115" s="6"/>
      <c r="H115" s="176"/>
      <c r="I115" s="6"/>
      <c r="J115" s="176"/>
      <c r="K115" s="6"/>
      <c r="L115" s="176"/>
      <c r="M115" s="6"/>
      <c r="N115" s="176"/>
      <c r="O115" s="6"/>
      <c r="P115" s="176"/>
      <c r="Q115" s="6"/>
      <c r="R115" s="176"/>
      <c r="S115" s="6"/>
      <c r="T115" s="176"/>
      <c r="U115" s="6"/>
      <c r="V115" s="176"/>
      <c r="W115" s="6"/>
      <c r="X115" s="176"/>
      <c r="Y115" s="6"/>
      <c r="Z115" s="176"/>
      <c r="AA115" s="6"/>
      <c r="AB115" s="176"/>
      <c r="AC115" s="6"/>
      <c r="AD115" s="176"/>
      <c r="AE115" s="6"/>
      <c r="AF115" s="176"/>
      <c r="AG115" s="23"/>
    </row>
    <row r="116" spans="2:33" s="25" customFormat="1" ht="13">
      <c r="B116" s="26"/>
      <c r="C116" s="176"/>
      <c r="D116" s="76"/>
      <c r="E116" s="27"/>
      <c r="F116" s="176"/>
      <c r="G116" s="6"/>
      <c r="H116" s="176"/>
      <c r="I116" s="6"/>
      <c r="J116" s="176"/>
      <c r="K116" s="6"/>
      <c r="L116" s="176"/>
      <c r="M116" s="6"/>
      <c r="N116" s="176"/>
      <c r="O116" s="6"/>
      <c r="P116" s="176"/>
      <c r="Q116" s="6"/>
      <c r="R116" s="176"/>
      <c r="S116" s="6"/>
      <c r="T116" s="176"/>
      <c r="U116" s="6"/>
      <c r="V116" s="176"/>
      <c r="W116" s="6"/>
      <c r="X116" s="176"/>
      <c r="Y116" s="6"/>
      <c r="Z116" s="176"/>
      <c r="AA116" s="6"/>
      <c r="AB116" s="176"/>
      <c r="AC116" s="6"/>
      <c r="AD116" s="176"/>
      <c r="AF116" s="176"/>
      <c r="AG116" s="23"/>
    </row>
    <row r="117" spans="2:33" s="25" customFormat="1" ht="13">
      <c r="B117" s="26"/>
      <c r="C117" s="176"/>
      <c r="D117" s="76"/>
      <c r="E117" s="27"/>
      <c r="F117" s="176"/>
      <c r="G117" s="6"/>
      <c r="H117" s="176"/>
      <c r="I117" s="6"/>
      <c r="J117" s="176"/>
      <c r="K117" s="6"/>
      <c r="L117" s="176"/>
      <c r="M117" s="6"/>
      <c r="N117" s="176"/>
      <c r="O117" s="6"/>
      <c r="P117" s="176"/>
      <c r="Q117" s="6"/>
      <c r="R117" s="176"/>
      <c r="S117" s="6"/>
      <c r="T117" s="176"/>
      <c r="U117" s="6"/>
      <c r="V117" s="176"/>
      <c r="W117" s="6"/>
      <c r="X117" s="176"/>
      <c r="Y117" s="6"/>
      <c r="Z117" s="176"/>
      <c r="AA117" s="6"/>
      <c r="AB117" s="176"/>
      <c r="AC117" s="6"/>
      <c r="AD117" s="176"/>
      <c r="AF117" s="176"/>
      <c r="AG117" s="23"/>
    </row>
    <row r="118" spans="2:33" s="25" customFormat="1" ht="13">
      <c r="B118" s="26"/>
      <c r="C118" s="176"/>
      <c r="D118" s="76"/>
      <c r="E118" s="27"/>
      <c r="F118" s="176"/>
      <c r="G118" s="6"/>
      <c r="H118" s="176"/>
      <c r="I118" s="6"/>
      <c r="J118" s="176"/>
      <c r="K118" s="6"/>
      <c r="L118" s="176"/>
      <c r="M118" s="6"/>
      <c r="N118" s="176"/>
      <c r="O118" s="6"/>
      <c r="P118" s="176"/>
      <c r="Q118" s="6"/>
      <c r="R118" s="176"/>
      <c r="S118" s="6"/>
      <c r="T118" s="176"/>
      <c r="U118" s="6"/>
      <c r="V118" s="176"/>
      <c r="W118" s="6"/>
      <c r="X118" s="176"/>
      <c r="Y118" s="6"/>
      <c r="Z118" s="176"/>
      <c r="AA118" s="6"/>
      <c r="AB118" s="176"/>
      <c r="AC118" s="6"/>
      <c r="AD118" s="176"/>
      <c r="AF118" s="176"/>
      <c r="AG118" s="23"/>
    </row>
    <row r="119" spans="2:33" s="25" customFormat="1" ht="13">
      <c r="B119" s="184"/>
      <c r="C119" s="174"/>
      <c r="D119" s="75"/>
      <c r="E119" s="28"/>
      <c r="F119" s="28"/>
      <c r="G119" s="24"/>
      <c r="H119" s="28"/>
      <c r="I119" s="24"/>
      <c r="J119" s="28"/>
      <c r="K119" s="24"/>
      <c r="L119" s="28"/>
      <c r="M119" s="24"/>
      <c r="N119" s="28"/>
      <c r="O119" s="24"/>
      <c r="P119" s="28"/>
      <c r="Q119" s="24"/>
      <c r="R119" s="28"/>
      <c r="S119" s="24"/>
      <c r="T119" s="28"/>
      <c r="U119" s="24"/>
      <c r="V119" s="28"/>
      <c r="W119" s="24"/>
      <c r="X119" s="28"/>
      <c r="Y119" s="24"/>
      <c r="Z119" s="28"/>
      <c r="AA119" s="24"/>
      <c r="AB119" s="28"/>
      <c r="AC119" s="24"/>
      <c r="AD119" s="28"/>
      <c r="AE119" s="24"/>
      <c r="AF119" s="174"/>
      <c r="AG119" s="24"/>
    </row>
    <row r="120" spans="2:33" s="25" customFormat="1" ht="13">
      <c r="B120" s="26"/>
      <c r="C120" s="176"/>
      <c r="D120" s="76"/>
      <c r="E120" s="27"/>
      <c r="F120" s="176"/>
      <c r="G120" s="6"/>
      <c r="H120" s="176"/>
      <c r="I120" s="6"/>
      <c r="J120" s="176"/>
      <c r="K120" s="6"/>
      <c r="L120" s="176"/>
      <c r="M120" s="6"/>
      <c r="N120" s="176"/>
      <c r="O120" s="6"/>
      <c r="P120" s="176"/>
      <c r="Q120" s="6"/>
      <c r="R120" s="176"/>
      <c r="S120" s="6"/>
      <c r="T120" s="176"/>
      <c r="U120" s="6"/>
      <c r="V120" s="176"/>
      <c r="W120" s="6"/>
      <c r="X120" s="176"/>
      <c r="Y120" s="6"/>
      <c r="Z120" s="176"/>
      <c r="AA120" s="6"/>
      <c r="AB120" s="176"/>
      <c r="AC120" s="6"/>
      <c r="AD120" s="176"/>
      <c r="AE120" s="6"/>
      <c r="AF120" s="176"/>
      <c r="AG120" s="23"/>
    </row>
    <row r="121" spans="2:33" s="25" customFormat="1" ht="13">
      <c r="B121" s="183"/>
      <c r="C121" s="176"/>
      <c r="D121" s="76"/>
      <c r="E121" s="27"/>
      <c r="F121" s="176"/>
      <c r="G121" s="6"/>
      <c r="H121" s="176"/>
      <c r="I121" s="6"/>
      <c r="J121" s="176"/>
      <c r="K121" s="6"/>
      <c r="L121" s="176"/>
      <c r="M121" s="6"/>
      <c r="N121" s="176"/>
      <c r="O121" s="6"/>
      <c r="P121" s="176"/>
      <c r="Q121" s="6"/>
      <c r="R121" s="176"/>
      <c r="S121" s="6"/>
      <c r="T121" s="176"/>
      <c r="U121" s="6"/>
      <c r="V121" s="176"/>
      <c r="W121" s="6"/>
      <c r="X121" s="176"/>
      <c r="Y121" s="6"/>
      <c r="Z121" s="176"/>
      <c r="AA121" s="6"/>
      <c r="AB121" s="176"/>
      <c r="AC121" s="6"/>
      <c r="AD121" s="176"/>
      <c r="AE121" s="6"/>
      <c r="AF121" s="176"/>
      <c r="AG121" s="23"/>
    </row>
    <row r="122" spans="2:33" s="25" customFormat="1" ht="13">
      <c r="B122" s="26"/>
      <c r="C122" s="176"/>
      <c r="D122" s="76"/>
      <c r="E122" s="27"/>
      <c r="F122" s="176"/>
      <c r="G122" s="6"/>
      <c r="H122" s="176"/>
      <c r="I122" s="6"/>
      <c r="J122" s="176"/>
      <c r="K122" s="6"/>
      <c r="L122" s="176"/>
      <c r="M122" s="6"/>
      <c r="N122" s="176"/>
      <c r="O122" s="6"/>
      <c r="P122" s="176"/>
      <c r="Q122" s="6"/>
      <c r="R122" s="176"/>
      <c r="S122" s="6"/>
      <c r="T122" s="176"/>
      <c r="U122" s="6"/>
      <c r="V122" s="176"/>
      <c r="W122" s="6"/>
      <c r="X122" s="176"/>
      <c r="Y122" s="6"/>
      <c r="Z122" s="176"/>
      <c r="AA122" s="6"/>
      <c r="AB122" s="176"/>
      <c r="AC122" s="6"/>
      <c r="AD122" s="176"/>
      <c r="AF122" s="176"/>
      <c r="AG122" s="23"/>
    </row>
    <row r="123" spans="2:33" s="25" customFormat="1" ht="13">
      <c r="B123" s="26"/>
      <c r="C123" s="176"/>
      <c r="D123" s="76"/>
      <c r="E123" s="27"/>
      <c r="F123" s="176"/>
      <c r="G123" s="6"/>
      <c r="H123" s="176"/>
      <c r="I123" s="6"/>
      <c r="J123" s="176"/>
      <c r="K123" s="6"/>
      <c r="L123" s="176"/>
      <c r="M123" s="6"/>
      <c r="N123" s="176"/>
      <c r="O123" s="6"/>
      <c r="P123" s="176"/>
      <c r="Q123" s="6"/>
      <c r="R123" s="176"/>
      <c r="S123" s="6"/>
      <c r="T123" s="176"/>
      <c r="U123" s="6"/>
      <c r="V123" s="176"/>
      <c r="W123" s="6"/>
      <c r="X123" s="176"/>
      <c r="Y123" s="6"/>
      <c r="Z123" s="176"/>
      <c r="AA123" s="6"/>
      <c r="AB123" s="176"/>
      <c r="AC123" s="6"/>
      <c r="AD123" s="176"/>
      <c r="AF123" s="176"/>
      <c r="AG123" s="23"/>
    </row>
    <row r="124" spans="2:33" s="25" customFormat="1" ht="13">
      <c r="B124" s="184"/>
      <c r="C124" s="176"/>
      <c r="D124" s="76"/>
      <c r="E124" s="27"/>
      <c r="F124" s="176"/>
      <c r="G124" s="6"/>
      <c r="H124" s="176"/>
      <c r="I124" s="6"/>
      <c r="J124" s="176"/>
      <c r="K124" s="6"/>
      <c r="L124" s="176"/>
      <c r="M124" s="6"/>
      <c r="N124" s="176"/>
      <c r="O124" s="6"/>
      <c r="P124" s="176"/>
      <c r="Q124" s="6"/>
      <c r="R124" s="176"/>
      <c r="S124" s="6"/>
      <c r="T124" s="176"/>
      <c r="U124" s="6"/>
      <c r="V124" s="176"/>
      <c r="W124" s="6"/>
      <c r="X124" s="176"/>
      <c r="Y124" s="6"/>
      <c r="Z124" s="176"/>
      <c r="AA124" s="6"/>
      <c r="AB124" s="176"/>
      <c r="AC124" s="6"/>
      <c r="AD124" s="176"/>
      <c r="AE124" s="6"/>
      <c r="AF124" s="176"/>
      <c r="AG124" s="23"/>
    </row>
    <row r="125" spans="2:33" s="25" customFormat="1" ht="13">
      <c r="B125" s="26"/>
      <c r="C125" s="176"/>
      <c r="D125" s="76"/>
      <c r="E125" s="27"/>
      <c r="F125" s="176"/>
      <c r="G125" s="6"/>
      <c r="H125" s="176"/>
      <c r="I125" s="6"/>
      <c r="J125" s="176"/>
      <c r="K125" s="6"/>
      <c r="L125" s="176"/>
      <c r="M125" s="6"/>
      <c r="N125" s="176"/>
      <c r="O125" s="6"/>
      <c r="P125" s="176"/>
      <c r="Q125" s="6"/>
      <c r="R125" s="176"/>
      <c r="S125" s="6"/>
      <c r="T125" s="176"/>
      <c r="U125" s="6"/>
      <c r="V125" s="176"/>
      <c r="W125" s="6"/>
      <c r="X125" s="176"/>
      <c r="Y125" s="6"/>
      <c r="Z125" s="176"/>
      <c r="AA125" s="6"/>
      <c r="AB125" s="176"/>
      <c r="AC125" s="6"/>
      <c r="AD125" s="176"/>
      <c r="AF125" s="176"/>
      <c r="AG125" s="23"/>
    </row>
    <row r="126" spans="2:33" s="25" customFormat="1" ht="13">
      <c r="B126" s="47"/>
      <c r="C126" s="174"/>
      <c r="D126" s="75"/>
      <c r="E126" s="28"/>
      <c r="F126" s="28"/>
      <c r="G126" s="24"/>
      <c r="H126" s="28"/>
      <c r="I126" s="24"/>
      <c r="J126" s="28"/>
      <c r="K126" s="24"/>
      <c r="L126" s="28"/>
      <c r="M126" s="24"/>
      <c r="N126" s="28"/>
      <c r="O126" s="24"/>
      <c r="P126" s="28"/>
      <c r="Q126" s="24"/>
      <c r="R126" s="28"/>
      <c r="S126" s="24"/>
      <c r="T126" s="28"/>
      <c r="U126" s="24"/>
      <c r="V126" s="28"/>
      <c r="W126" s="24"/>
      <c r="X126" s="28"/>
      <c r="Y126" s="24"/>
      <c r="Z126" s="28"/>
      <c r="AA126" s="24"/>
      <c r="AB126" s="28"/>
      <c r="AC126" s="24"/>
      <c r="AD126" s="28"/>
      <c r="AE126" s="24"/>
      <c r="AF126" s="28"/>
      <c r="AG126" s="24"/>
    </row>
    <row r="127" spans="2:33" s="25" customFormat="1">
      <c r="C127" s="176"/>
      <c r="D127" s="76"/>
      <c r="E127" s="27"/>
      <c r="F127" s="176"/>
      <c r="G127" s="6"/>
      <c r="H127" s="176"/>
      <c r="I127" s="6"/>
      <c r="J127" s="176"/>
      <c r="K127" s="6"/>
      <c r="L127" s="176"/>
      <c r="M127" s="6"/>
      <c r="N127" s="176"/>
      <c r="O127" s="6"/>
      <c r="P127" s="176"/>
      <c r="Q127" s="6"/>
      <c r="R127" s="176"/>
      <c r="S127" s="6"/>
      <c r="T127" s="176"/>
      <c r="U127" s="6"/>
      <c r="V127" s="176"/>
      <c r="W127" s="6"/>
      <c r="X127" s="176"/>
      <c r="Y127" s="6"/>
      <c r="Z127" s="176"/>
      <c r="AA127" s="6"/>
      <c r="AB127" s="176"/>
      <c r="AC127" s="6"/>
      <c r="AD127" s="176"/>
      <c r="AG127" s="23"/>
    </row>
    <row r="128" spans="2:33" s="25" customFormat="1" ht="13">
      <c r="B128" s="48"/>
      <c r="C128" s="176"/>
      <c r="D128" s="76"/>
      <c r="E128" s="27"/>
      <c r="F128" s="176"/>
      <c r="G128" s="6"/>
      <c r="H128" s="176"/>
      <c r="I128" s="6"/>
      <c r="J128" s="176"/>
      <c r="K128" s="6"/>
      <c r="L128" s="176"/>
      <c r="M128" s="6"/>
      <c r="N128" s="176"/>
      <c r="O128" s="6"/>
      <c r="P128" s="176"/>
      <c r="Q128" s="6"/>
      <c r="R128" s="176"/>
      <c r="S128" s="6"/>
      <c r="T128" s="176"/>
      <c r="U128" s="6"/>
      <c r="V128" s="176"/>
      <c r="W128" s="6"/>
      <c r="X128" s="176"/>
      <c r="Y128" s="6"/>
      <c r="Z128" s="176"/>
      <c r="AA128" s="6"/>
      <c r="AB128" s="176"/>
      <c r="AC128" s="6"/>
      <c r="AD128" s="176"/>
      <c r="AG128" s="23"/>
    </row>
    <row r="129" spans="1:33" s="25" customFormat="1" ht="13">
      <c r="B129" s="47"/>
      <c r="C129" s="174"/>
      <c r="D129" s="75"/>
      <c r="E129" s="28"/>
      <c r="F129" s="174"/>
      <c r="G129" s="54"/>
      <c r="H129" s="174"/>
      <c r="I129" s="54"/>
      <c r="J129" s="174"/>
      <c r="K129" s="54"/>
      <c r="L129" s="174"/>
      <c r="M129" s="54"/>
      <c r="N129" s="174"/>
      <c r="O129" s="54"/>
      <c r="P129" s="174"/>
      <c r="Q129" s="54"/>
      <c r="R129" s="174"/>
      <c r="S129" s="54"/>
      <c r="T129" s="174"/>
      <c r="U129" s="54"/>
      <c r="V129" s="174"/>
      <c r="W129" s="54"/>
      <c r="X129" s="174"/>
      <c r="Y129" s="54"/>
      <c r="Z129" s="174"/>
      <c r="AA129" s="54"/>
      <c r="AB129" s="174"/>
      <c r="AC129" s="54"/>
      <c r="AD129" s="174"/>
      <c r="AE129" s="26"/>
      <c r="AF129" s="174"/>
      <c r="AG129" s="24"/>
    </row>
    <row r="130" spans="1:33" s="25" customFormat="1" ht="13">
      <c r="B130" s="26"/>
      <c r="C130" s="176"/>
      <c r="D130" s="76"/>
      <c r="E130" s="27"/>
      <c r="F130" s="176"/>
      <c r="G130" s="6"/>
      <c r="H130" s="176"/>
      <c r="I130" s="6"/>
      <c r="J130" s="176"/>
      <c r="K130" s="6"/>
      <c r="L130" s="176"/>
      <c r="M130" s="6"/>
      <c r="N130" s="176"/>
      <c r="O130" s="6"/>
      <c r="P130" s="176"/>
      <c r="Q130" s="6"/>
      <c r="R130" s="176"/>
      <c r="S130" s="6"/>
      <c r="T130" s="176"/>
      <c r="U130" s="6"/>
      <c r="V130" s="176"/>
      <c r="W130" s="6"/>
      <c r="X130" s="176"/>
      <c r="Y130" s="6"/>
      <c r="Z130" s="176"/>
      <c r="AA130" s="6"/>
      <c r="AB130" s="176"/>
      <c r="AC130" s="6"/>
      <c r="AD130" s="176"/>
      <c r="AF130" s="176"/>
      <c r="AG130" s="23"/>
    </row>
    <row r="131" spans="1:33" s="25" customFormat="1" ht="13">
      <c r="B131" s="26"/>
      <c r="C131" s="176"/>
      <c r="D131" s="76"/>
      <c r="E131" s="27"/>
      <c r="F131" s="176"/>
      <c r="G131" s="6"/>
      <c r="H131" s="176"/>
      <c r="I131" s="6"/>
      <c r="J131" s="176"/>
      <c r="K131" s="6"/>
      <c r="L131" s="176"/>
      <c r="M131" s="6"/>
      <c r="N131" s="176"/>
      <c r="O131" s="6"/>
      <c r="P131" s="176"/>
      <c r="Q131" s="6"/>
      <c r="R131" s="176"/>
      <c r="S131" s="6"/>
      <c r="T131" s="176"/>
      <c r="U131" s="6"/>
      <c r="V131" s="176"/>
      <c r="W131" s="6"/>
      <c r="X131" s="176"/>
      <c r="Y131" s="6"/>
      <c r="Z131" s="176"/>
      <c r="AA131" s="6"/>
      <c r="AB131" s="176"/>
      <c r="AC131" s="6"/>
      <c r="AD131" s="176"/>
      <c r="AF131" s="176"/>
      <c r="AG131" s="23"/>
    </row>
    <row r="132" spans="1:33" s="25" customFormat="1" ht="13">
      <c r="B132" s="120"/>
      <c r="C132" s="121"/>
      <c r="D132" s="76"/>
      <c r="E132" s="27"/>
      <c r="F132" s="121"/>
      <c r="G132" s="6"/>
      <c r="H132" s="121"/>
      <c r="I132" s="6"/>
      <c r="J132" s="121"/>
      <c r="K132" s="6"/>
      <c r="L132" s="121"/>
      <c r="M132" s="6"/>
      <c r="N132" s="121"/>
      <c r="O132" s="6"/>
      <c r="P132" s="121"/>
      <c r="Q132" s="6"/>
      <c r="R132" s="121"/>
      <c r="S132" s="6"/>
      <c r="T132" s="121"/>
      <c r="U132" s="6"/>
      <c r="V132" s="121"/>
      <c r="W132" s="6"/>
      <c r="X132" s="121"/>
      <c r="Y132" s="6"/>
      <c r="Z132" s="121"/>
      <c r="AA132" s="6"/>
      <c r="AB132" s="121"/>
      <c r="AC132" s="92"/>
      <c r="AD132" s="121"/>
      <c r="AF132" s="121"/>
      <c r="AG132" s="89"/>
    </row>
    <row r="133" spans="1:33" s="25" customFormat="1" ht="13">
      <c r="B133" s="122"/>
      <c r="C133" s="119"/>
      <c r="D133" s="75"/>
      <c r="E133" s="28"/>
      <c r="F133" s="119"/>
      <c r="G133" s="54"/>
      <c r="H133" s="119"/>
      <c r="I133" s="54"/>
      <c r="J133" s="119"/>
      <c r="K133" s="54"/>
      <c r="L133" s="119"/>
      <c r="M133" s="54"/>
      <c r="N133" s="119"/>
      <c r="O133" s="54"/>
      <c r="P133" s="119"/>
      <c r="Q133" s="54"/>
      <c r="R133" s="119"/>
      <c r="S133" s="54"/>
      <c r="T133" s="119"/>
      <c r="U133" s="54"/>
      <c r="V133" s="119"/>
      <c r="W133" s="54"/>
      <c r="X133" s="119"/>
      <c r="Y133" s="54"/>
      <c r="Z133" s="119"/>
      <c r="AA133" s="54"/>
      <c r="AB133" s="119"/>
      <c r="AC133" s="93"/>
      <c r="AD133" s="119"/>
      <c r="AE133" s="54"/>
      <c r="AF133" s="119"/>
      <c r="AG133" s="66"/>
    </row>
    <row r="134" spans="1:33" s="25" customFormat="1">
      <c r="B134" s="91"/>
      <c r="C134" s="121"/>
      <c r="D134" s="76"/>
      <c r="E134" s="27"/>
      <c r="F134" s="121"/>
      <c r="G134" s="6"/>
      <c r="H134" s="121"/>
      <c r="I134" s="6"/>
      <c r="J134" s="121"/>
      <c r="K134" s="6"/>
      <c r="L134" s="121"/>
      <c r="M134" s="6"/>
      <c r="N134" s="121"/>
      <c r="O134" s="6"/>
      <c r="P134" s="121"/>
      <c r="Q134" s="6"/>
      <c r="R134" s="121"/>
      <c r="S134" s="6"/>
      <c r="T134" s="121"/>
      <c r="U134" s="6"/>
      <c r="V134" s="121"/>
      <c r="W134" s="6"/>
      <c r="X134" s="121"/>
      <c r="Y134" s="6"/>
      <c r="Z134" s="121"/>
      <c r="AA134" s="6"/>
      <c r="AB134" s="121"/>
      <c r="AC134" s="92"/>
      <c r="AD134" s="121"/>
      <c r="AF134" s="121"/>
      <c r="AG134" s="89"/>
    </row>
    <row r="135" spans="1:33" s="25" customFormat="1" ht="15.5" hidden="1">
      <c r="B135" s="123"/>
      <c r="C135" s="119"/>
      <c r="D135" s="75"/>
      <c r="E135" s="28"/>
      <c r="F135" s="65"/>
      <c r="G135" s="24"/>
      <c r="H135" s="65"/>
      <c r="I135" s="24"/>
      <c r="J135" s="65"/>
      <c r="K135" s="24"/>
      <c r="L135" s="65"/>
      <c r="M135" s="24"/>
      <c r="N135" s="65"/>
      <c r="O135" s="24"/>
      <c r="P135" s="65"/>
      <c r="Q135" s="24"/>
      <c r="R135" s="65"/>
      <c r="S135" s="24"/>
      <c r="T135" s="65"/>
      <c r="U135" s="24"/>
      <c r="V135" s="65"/>
      <c r="W135" s="24"/>
      <c r="X135" s="65"/>
      <c r="Y135" s="24"/>
      <c r="Z135" s="65"/>
      <c r="AA135" s="24"/>
      <c r="AB135" s="65"/>
      <c r="AC135" s="66"/>
      <c r="AD135" s="65"/>
      <c r="AE135" s="24"/>
      <c r="AF135" s="65"/>
      <c r="AG135" s="66"/>
    </row>
    <row r="136" spans="1:33" s="25" customFormat="1" hidden="1">
      <c r="B136" s="91"/>
      <c r="C136" s="121"/>
      <c r="D136" s="76"/>
      <c r="E136" s="27"/>
      <c r="F136" s="121"/>
      <c r="H136" s="121"/>
      <c r="J136" s="121"/>
      <c r="L136" s="121"/>
      <c r="N136" s="121"/>
      <c r="P136" s="121"/>
      <c r="R136" s="121"/>
      <c r="T136" s="121"/>
      <c r="V136" s="121"/>
      <c r="X136" s="121"/>
      <c r="Z136" s="121"/>
      <c r="AB136" s="121"/>
      <c r="AC136" s="91"/>
      <c r="AD136" s="121"/>
      <c r="AF136" s="91"/>
      <c r="AG136" s="89"/>
    </row>
    <row r="137" spans="1:33" s="25" customFormat="1" hidden="1">
      <c r="B137" s="91"/>
      <c r="C137" s="121"/>
      <c r="D137" s="76"/>
      <c r="E137" s="27"/>
      <c r="F137" s="121"/>
      <c r="H137" s="121"/>
      <c r="J137" s="121"/>
      <c r="L137" s="121"/>
      <c r="N137" s="121"/>
      <c r="P137" s="121"/>
      <c r="R137" s="121"/>
      <c r="T137" s="121"/>
      <c r="V137" s="121"/>
      <c r="X137" s="121"/>
      <c r="Z137" s="121"/>
      <c r="AB137" s="121"/>
      <c r="AC137" s="91"/>
      <c r="AD137" s="121"/>
      <c r="AF137" s="91"/>
      <c r="AG137" s="89"/>
    </row>
    <row r="138" spans="1:33" s="50" customFormat="1" hidden="1">
      <c r="A138" s="55"/>
      <c r="B138" s="94"/>
      <c r="C138" s="130"/>
      <c r="D138" s="78"/>
      <c r="E138" s="56"/>
      <c r="F138" s="130"/>
      <c r="G138" s="57"/>
      <c r="H138" s="130"/>
      <c r="I138" s="57"/>
      <c r="J138" s="130"/>
      <c r="K138" s="57"/>
      <c r="L138" s="130"/>
      <c r="M138" s="57"/>
      <c r="N138" s="130"/>
      <c r="O138" s="57"/>
      <c r="P138" s="130"/>
      <c r="Q138" s="57"/>
      <c r="R138" s="130"/>
      <c r="S138" s="57"/>
      <c r="T138" s="130"/>
      <c r="U138" s="57"/>
      <c r="V138" s="130"/>
      <c r="W138" s="57"/>
      <c r="X138" s="130"/>
      <c r="Y138" s="57"/>
      <c r="Z138" s="130"/>
      <c r="AA138" s="57"/>
      <c r="AB138" s="130"/>
      <c r="AC138" s="96"/>
      <c r="AD138" s="130"/>
      <c r="AE138" s="55"/>
      <c r="AF138" s="94"/>
      <c r="AG138" s="90"/>
    </row>
    <row r="139" spans="1:33" s="50" customFormat="1" hidden="1">
      <c r="A139" s="55"/>
      <c r="B139" s="94"/>
      <c r="C139" s="130"/>
      <c r="D139" s="78"/>
      <c r="E139" s="56"/>
      <c r="F139" s="130"/>
      <c r="G139" s="57"/>
      <c r="H139" s="130"/>
      <c r="I139" s="57"/>
      <c r="J139" s="130"/>
      <c r="K139" s="57"/>
      <c r="L139" s="130"/>
      <c r="M139" s="57"/>
      <c r="N139" s="130"/>
      <c r="O139" s="57"/>
      <c r="P139" s="130"/>
      <c r="Q139" s="57"/>
      <c r="R139" s="130"/>
      <c r="S139" s="57"/>
      <c r="T139" s="130"/>
      <c r="U139" s="57"/>
      <c r="V139" s="130"/>
      <c r="W139" s="57"/>
      <c r="X139" s="130"/>
      <c r="Y139" s="57"/>
      <c r="Z139" s="130"/>
      <c r="AA139" s="57"/>
      <c r="AB139" s="130"/>
      <c r="AC139" s="96"/>
      <c r="AD139" s="130"/>
      <c r="AE139" s="55"/>
      <c r="AF139" s="94"/>
      <c r="AG139" s="90"/>
    </row>
    <row r="140" spans="1:33" s="25" customFormat="1" hidden="1">
      <c r="B140" s="91"/>
      <c r="C140" s="121"/>
      <c r="D140" s="76"/>
      <c r="E140" s="27"/>
      <c r="F140" s="121"/>
      <c r="G140" s="6"/>
      <c r="H140" s="121"/>
      <c r="I140" s="6"/>
      <c r="J140" s="121"/>
      <c r="K140" s="6"/>
      <c r="L140" s="121"/>
      <c r="M140" s="6"/>
      <c r="N140" s="121"/>
      <c r="O140" s="6"/>
      <c r="P140" s="121"/>
      <c r="Q140" s="6"/>
      <c r="R140" s="121"/>
      <c r="S140" s="6"/>
      <c r="T140" s="121"/>
      <c r="U140" s="6"/>
      <c r="V140" s="121"/>
      <c r="W140" s="6"/>
      <c r="X140" s="121"/>
      <c r="Y140" s="6"/>
      <c r="Z140" s="121"/>
      <c r="AA140" s="6"/>
      <c r="AB140" s="121"/>
      <c r="AC140" s="92"/>
      <c r="AD140" s="121"/>
      <c r="AF140" s="91"/>
      <c r="AG140" s="89"/>
    </row>
    <row r="141" spans="1:33" s="25" customFormat="1" ht="24.9" hidden="1" customHeight="1">
      <c r="B141" s="124"/>
      <c r="C141" s="121"/>
      <c r="D141" s="76"/>
      <c r="E141" s="27"/>
      <c r="F141" s="121"/>
      <c r="G141" s="6"/>
      <c r="H141" s="121"/>
      <c r="I141" s="6"/>
      <c r="J141" s="121"/>
      <c r="K141" s="6"/>
      <c r="L141" s="121"/>
      <c r="M141" s="6"/>
      <c r="N141" s="121"/>
      <c r="O141" s="6"/>
      <c r="P141" s="121"/>
      <c r="Q141" s="6"/>
      <c r="R141" s="121"/>
      <c r="S141" s="6"/>
      <c r="T141" s="121"/>
      <c r="U141" s="6"/>
      <c r="V141" s="121"/>
      <c r="W141" s="6"/>
      <c r="X141" s="121"/>
      <c r="Y141" s="6"/>
      <c r="Z141" s="121"/>
      <c r="AA141" s="6"/>
      <c r="AB141" s="121"/>
      <c r="AC141" s="92"/>
      <c r="AD141" s="121"/>
      <c r="AF141" s="91"/>
      <c r="AG141" s="89"/>
    </row>
    <row r="142" spans="1:33" s="25" customFormat="1" hidden="1">
      <c r="B142" s="91"/>
      <c r="C142" s="121"/>
      <c r="D142" s="76"/>
      <c r="E142" s="27"/>
      <c r="F142" s="121"/>
      <c r="H142" s="121"/>
      <c r="J142" s="121"/>
      <c r="L142" s="121"/>
      <c r="N142" s="121"/>
      <c r="P142" s="121"/>
      <c r="R142" s="121"/>
      <c r="T142" s="121"/>
      <c r="V142" s="121"/>
      <c r="X142" s="121"/>
      <c r="Z142" s="121"/>
      <c r="AB142" s="121"/>
      <c r="AC142" s="91"/>
      <c r="AD142" s="121"/>
      <c r="AF142" s="91"/>
      <c r="AG142" s="91"/>
    </row>
    <row r="143" spans="1:33" s="25" customFormat="1" ht="13" hidden="1">
      <c r="B143" s="122"/>
      <c r="C143" s="119"/>
      <c r="D143" s="75"/>
      <c r="E143" s="28"/>
      <c r="F143" s="119"/>
      <c r="G143" s="54"/>
      <c r="H143" s="119"/>
      <c r="I143" s="54"/>
      <c r="J143" s="119"/>
      <c r="K143" s="54"/>
      <c r="L143" s="119"/>
      <c r="M143" s="54"/>
      <c r="N143" s="119"/>
      <c r="O143" s="54"/>
      <c r="P143" s="119"/>
      <c r="Q143" s="54"/>
      <c r="R143" s="119"/>
      <c r="S143" s="54"/>
      <c r="T143" s="119"/>
      <c r="U143" s="54"/>
      <c r="V143" s="119"/>
      <c r="W143" s="54"/>
      <c r="X143" s="119"/>
      <c r="Y143" s="54"/>
      <c r="Z143" s="119"/>
      <c r="AA143" s="54"/>
      <c r="AB143" s="119"/>
      <c r="AC143" s="93"/>
      <c r="AD143" s="119"/>
      <c r="AE143" s="26"/>
      <c r="AF143" s="119"/>
      <c r="AG143" s="66"/>
    </row>
    <row r="144" spans="1:33" s="25" customFormat="1" hidden="1">
      <c r="B144" s="91"/>
      <c r="C144" s="121"/>
      <c r="D144" s="76"/>
      <c r="E144" s="27"/>
      <c r="F144" s="121"/>
      <c r="H144" s="121"/>
      <c r="J144" s="121"/>
      <c r="L144" s="121"/>
      <c r="N144" s="121"/>
      <c r="P144" s="121"/>
      <c r="R144" s="121"/>
      <c r="T144" s="121"/>
      <c r="V144" s="121"/>
      <c r="X144" s="121"/>
      <c r="Z144" s="121"/>
      <c r="AB144" s="121"/>
      <c r="AC144" s="91"/>
      <c r="AD144" s="121"/>
      <c r="AF144" s="91"/>
      <c r="AG144" s="91"/>
    </row>
    <row r="145" spans="2:33" s="25" customFormat="1" ht="13" hidden="1">
      <c r="B145" s="125"/>
      <c r="C145" s="121"/>
      <c r="D145" s="76"/>
      <c r="E145" s="27"/>
      <c r="F145" s="121"/>
      <c r="H145" s="121"/>
      <c r="J145" s="121"/>
      <c r="L145" s="121"/>
      <c r="N145" s="121"/>
      <c r="P145" s="121"/>
      <c r="R145" s="121"/>
      <c r="T145" s="121"/>
      <c r="V145" s="121"/>
      <c r="X145" s="121"/>
      <c r="Z145" s="121"/>
      <c r="AB145" s="121"/>
      <c r="AC145" s="91"/>
      <c r="AD145" s="121"/>
      <c r="AF145" s="91"/>
      <c r="AG145" s="91"/>
    </row>
    <row r="146" spans="2:33" s="25" customFormat="1" ht="13" hidden="1">
      <c r="B146" s="120"/>
      <c r="C146" s="121"/>
      <c r="D146" s="76"/>
      <c r="E146" s="27"/>
      <c r="F146" s="121"/>
      <c r="G146" s="6"/>
      <c r="H146" s="121"/>
      <c r="I146" s="6"/>
      <c r="J146" s="121"/>
      <c r="K146" s="6"/>
      <c r="L146" s="121"/>
      <c r="M146" s="6"/>
      <c r="N146" s="121"/>
      <c r="O146" s="6"/>
      <c r="P146" s="121"/>
      <c r="Q146" s="6"/>
      <c r="R146" s="121"/>
      <c r="S146" s="6"/>
      <c r="T146" s="121"/>
      <c r="U146" s="6"/>
      <c r="V146" s="121"/>
      <c r="W146" s="6"/>
      <c r="X146" s="121"/>
      <c r="Y146" s="6"/>
      <c r="Z146" s="121"/>
      <c r="AA146" s="6"/>
      <c r="AB146" s="121"/>
      <c r="AC146" s="92"/>
      <c r="AD146" s="121"/>
      <c r="AE146" s="6"/>
      <c r="AF146" s="121"/>
      <c r="AG146" s="89"/>
    </row>
    <row r="147" spans="2:33" s="25" customFormat="1" ht="13" hidden="1">
      <c r="B147" s="120"/>
      <c r="C147" s="121"/>
      <c r="D147" s="76"/>
      <c r="E147" s="27"/>
      <c r="F147" s="121"/>
      <c r="G147" s="6"/>
      <c r="H147" s="121"/>
      <c r="I147" s="6"/>
      <c r="J147" s="121"/>
      <c r="K147" s="6"/>
      <c r="L147" s="121"/>
      <c r="M147" s="6"/>
      <c r="N147" s="121"/>
      <c r="O147" s="6"/>
      <c r="P147" s="121"/>
      <c r="Q147" s="6"/>
      <c r="R147" s="121"/>
      <c r="S147" s="6"/>
      <c r="T147" s="121"/>
      <c r="U147" s="6"/>
      <c r="V147" s="121"/>
      <c r="W147" s="6"/>
      <c r="X147" s="121"/>
      <c r="Y147" s="6"/>
      <c r="Z147" s="121"/>
      <c r="AA147" s="6"/>
      <c r="AB147" s="121"/>
      <c r="AC147" s="92"/>
      <c r="AD147" s="121"/>
      <c r="AE147" s="6"/>
      <c r="AF147" s="121"/>
      <c r="AG147" s="89"/>
    </row>
    <row r="148" spans="2:33" s="25" customFormat="1" ht="13" hidden="1">
      <c r="B148" s="120"/>
      <c r="C148" s="121"/>
      <c r="D148" s="76"/>
      <c r="E148" s="27"/>
      <c r="F148" s="121"/>
      <c r="G148" s="6"/>
      <c r="H148" s="121"/>
      <c r="I148" s="6"/>
      <c r="J148" s="121"/>
      <c r="K148" s="6"/>
      <c r="L148" s="121"/>
      <c r="M148" s="6"/>
      <c r="N148" s="121"/>
      <c r="O148" s="6"/>
      <c r="P148" s="121"/>
      <c r="Q148" s="6"/>
      <c r="R148" s="121"/>
      <c r="S148" s="6"/>
      <c r="T148" s="121"/>
      <c r="U148" s="6"/>
      <c r="V148" s="121"/>
      <c r="W148" s="6"/>
      <c r="X148" s="121"/>
      <c r="Y148" s="6"/>
      <c r="Z148" s="121"/>
      <c r="AA148" s="6"/>
      <c r="AB148" s="121"/>
      <c r="AC148" s="92"/>
      <c r="AD148" s="121"/>
      <c r="AE148" s="6"/>
      <c r="AF148" s="121"/>
      <c r="AG148" s="89"/>
    </row>
    <row r="149" spans="2:33" s="25" customFormat="1" ht="13" hidden="1">
      <c r="B149" s="120"/>
      <c r="C149" s="121"/>
      <c r="D149" s="76"/>
      <c r="E149" s="27"/>
      <c r="F149" s="121"/>
      <c r="G149" s="6"/>
      <c r="H149" s="121"/>
      <c r="I149" s="6"/>
      <c r="J149" s="121"/>
      <c r="K149" s="6"/>
      <c r="L149" s="121"/>
      <c r="M149" s="6"/>
      <c r="N149" s="121"/>
      <c r="O149" s="6"/>
      <c r="P149" s="121"/>
      <c r="Q149" s="6"/>
      <c r="R149" s="121"/>
      <c r="S149" s="6"/>
      <c r="T149" s="121"/>
      <c r="U149" s="6"/>
      <c r="V149" s="121"/>
      <c r="W149" s="6"/>
      <c r="X149" s="121"/>
      <c r="Y149" s="6"/>
      <c r="Z149" s="121"/>
      <c r="AA149" s="6"/>
      <c r="AB149" s="121"/>
      <c r="AC149" s="92"/>
      <c r="AD149" s="121"/>
      <c r="AE149" s="6"/>
      <c r="AF149" s="121"/>
      <c r="AG149" s="89"/>
    </row>
    <row r="150" spans="2:33" s="25" customFormat="1" ht="13" hidden="1">
      <c r="B150" s="126"/>
      <c r="C150" s="121"/>
      <c r="D150" s="76"/>
      <c r="E150" s="27"/>
      <c r="F150" s="121"/>
      <c r="G150" s="6"/>
      <c r="H150" s="121"/>
      <c r="I150" s="6"/>
      <c r="J150" s="121"/>
      <c r="K150" s="6"/>
      <c r="L150" s="121"/>
      <c r="M150" s="6"/>
      <c r="N150" s="121"/>
      <c r="O150" s="6"/>
      <c r="P150" s="121"/>
      <c r="Q150" s="6"/>
      <c r="R150" s="121"/>
      <c r="S150" s="6"/>
      <c r="T150" s="121"/>
      <c r="U150" s="6"/>
      <c r="V150" s="121"/>
      <c r="W150" s="6"/>
      <c r="X150" s="121"/>
      <c r="Y150" s="6"/>
      <c r="Z150" s="121"/>
      <c r="AA150" s="6"/>
      <c r="AB150" s="121"/>
      <c r="AC150" s="92"/>
      <c r="AD150" s="121"/>
      <c r="AE150" s="6"/>
      <c r="AF150" s="91"/>
      <c r="AG150" s="92"/>
    </row>
    <row r="151" spans="2:33" s="25" customFormat="1" ht="13" hidden="1">
      <c r="B151" s="120"/>
      <c r="C151" s="121"/>
      <c r="D151" s="76"/>
      <c r="E151" s="27"/>
      <c r="F151" s="121"/>
      <c r="G151" s="6"/>
      <c r="H151" s="121"/>
      <c r="I151" s="6"/>
      <c r="J151" s="121"/>
      <c r="K151" s="6"/>
      <c r="L151" s="121"/>
      <c r="M151" s="6"/>
      <c r="N151" s="121"/>
      <c r="O151" s="6"/>
      <c r="P151" s="121"/>
      <c r="Q151" s="6"/>
      <c r="R151" s="121"/>
      <c r="S151" s="6"/>
      <c r="T151" s="121"/>
      <c r="U151" s="6"/>
      <c r="V151" s="121"/>
      <c r="W151" s="6"/>
      <c r="X151" s="121"/>
      <c r="Y151" s="6"/>
      <c r="Z151" s="121"/>
      <c r="AA151" s="6"/>
      <c r="AB151" s="121"/>
      <c r="AC151" s="92"/>
      <c r="AD151" s="121"/>
      <c r="AE151" s="6"/>
      <c r="AF151" s="91"/>
      <c r="AG151" s="92"/>
    </row>
    <row r="152" spans="2:33" s="25" customFormat="1" ht="13" hidden="1">
      <c r="B152" s="125"/>
      <c r="C152" s="121"/>
      <c r="D152" s="76"/>
      <c r="E152" s="27"/>
      <c r="F152" s="121"/>
      <c r="G152" s="6"/>
      <c r="H152" s="121"/>
      <c r="I152" s="6"/>
      <c r="J152" s="121"/>
      <c r="K152" s="6"/>
      <c r="L152" s="121"/>
      <c r="M152" s="6"/>
      <c r="N152" s="121"/>
      <c r="O152" s="6"/>
      <c r="P152" s="121"/>
      <c r="Q152" s="6"/>
      <c r="R152" s="121"/>
      <c r="S152" s="6"/>
      <c r="T152" s="121"/>
      <c r="U152" s="6"/>
      <c r="V152" s="121"/>
      <c r="W152" s="6"/>
      <c r="X152" s="121"/>
      <c r="Y152" s="6"/>
      <c r="Z152" s="121"/>
      <c r="AA152" s="6"/>
      <c r="AB152" s="121"/>
      <c r="AC152" s="92"/>
      <c r="AD152" s="121"/>
      <c r="AF152" s="91"/>
      <c r="AG152" s="89"/>
    </row>
    <row r="153" spans="2:33" s="25" customFormat="1" ht="13" hidden="1">
      <c r="B153" s="120"/>
      <c r="C153" s="121"/>
      <c r="D153" s="76"/>
      <c r="E153" s="27"/>
      <c r="F153" s="121"/>
      <c r="G153" s="6"/>
      <c r="H153" s="121"/>
      <c r="I153" s="6"/>
      <c r="J153" s="121"/>
      <c r="K153" s="6"/>
      <c r="L153" s="121"/>
      <c r="M153" s="6"/>
      <c r="N153" s="121"/>
      <c r="O153" s="6"/>
      <c r="P153" s="121"/>
      <c r="Q153" s="6"/>
      <c r="R153" s="121"/>
      <c r="S153" s="6"/>
      <c r="T153" s="121"/>
      <c r="U153" s="6"/>
      <c r="V153" s="121"/>
      <c r="W153" s="6"/>
      <c r="X153" s="121"/>
      <c r="Y153" s="6"/>
      <c r="Z153" s="121"/>
      <c r="AA153" s="6"/>
      <c r="AB153" s="121"/>
      <c r="AC153" s="92"/>
      <c r="AD153" s="121"/>
      <c r="AE153" s="6"/>
      <c r="AF153" s="121"/>
      <c r="AG153" s="89"/>
    </row>
    <row r="154" spans="2:33" s="25" customFormat="1" ht="13" hidden="1">
      <c r="B154" s="120"/>
      <c r="C154" s="121"/>
      <c r="D154" s="76"/>
      <c r="E154" s="27"/>
      <c r="F154" s="121"/>
      <c r="G154" s="6"/>
      <c r="H154" s="121"/>
      <c r="I154" s="6"/>
      <c r="J154" s="121"/>
      <c r="K154" s="6"/>
      <c r="L154" s="121"/>
      <c r="M154" s="6"/>
      <c r="N154" s="121"/>
      <c r="O154" s="6"/>
      <c r="P154" s="121"/>
      <c r="Q154" s="6"/>
      <c r="R154" s="121"/>
      <c r="S154" s="6"/>
      <c r="T154" s="121"/>
      <c r="U154" s="6"/>
      <c r="V154" s="121"/>
      <c r="W154" s="6"/>
      <c r="X154" s="121"/>
      <c r="Y154" s="6"/>
      <c r="Z154" s="121"/>
      <c r="AA154" s="6"/>
      <c r="AB154" s="121"/>
      <c r="AC154" s="92"/>
      <c r="AD154" s="121"/>
      <c r="AE154" s="6"/>
      <c r="AF154" s="121"/>
      <c r="AG154" s="89"/>
    </row>
    <row r="155" spans="2:33" s="25" customFormat="1" ht="13" hidden="1">
      <c r="B155" s="120"/>
      <c r="C155" s="121"/>
      <c r="D155" s="76"/>
      <c r="E155" s="27"/>
      <c r="F155" s="121"/>
      <c r="G155" s="6"/>
      <c r="H155" s="121"/>
      <c r="I155" s="6"/>
      <c r="J155" s="121"/>
      <c r="K155" s="6"/>
      <c r="L155" s="121"/>
      <c r="M155" s="6"/>
      <c r="N155" s="121"/>
      <c r="O155" s="6"/>
      <c r="P155" s="121"/>
      <c r="Q155" s="6"/>
      <c r="R155" s="121"/>
      <c r="S155" s="6"/>
      <c r="T155" s="121"/>
      <c r="U155" s="6"/>
      <c r="V155" s="121"/>
      <c r="W155" s="6"/>
      <c r="X155" s="121"/>
      <c r="Y155" s="6"/>
      <c r="Z155" s="121"/>
      <c r="AA155" s="6"/>
      <c r="AB155" s="121"/>
      <c r="AC155" s="92"/>
      <c r="AD155" s="121"/>
      <c r="AE155" s="6"/>
      <c r="AF155" s="121"/>
      <c r="AG155" s="89"/>
    </row>
    <row r="156" spans="2:33" s="25" customFormat="1" ht="13" hidden="1">
      <c r="B156" s="120"/>
      <c r="C156" s="121"/>
      <c r="D156" s="76"/>
      <c r="E156" s="27"/>
      <c r="F156" s="121"/>
      <c r="G156" s="6"/>
      <c r="H156" s="121"/>
      <c r="I156" s="6"/>
      <c r="J156" s="121"/>
      <c r="K156" s="6"/>
      <c r="L156" s="121"/>
      <c r="M156" s="6"/>
      <c r="N156" s="121"/>
      <c r="O156" s="6"/>
      <c r="P156" s="121"/>
      <c r="Q156" s="6"/>
      <c r="R156" s="121"/>
      <c r="S156" s="6"/>
      <c r="T156" s="121"/>
      <c r="U156" s="6"/>
      <c r="V156" s="121"/>
      <c r="W156" s="6"/>
      <c r="X156" s="121"/>
      <c r="Y156" s="6"/>
      <c r="Z156" s="121"/>
      <c r="AA156" s="6"/>
      <c r="AB156" s="121"/>
      <c r="AC156" s="92"/>
      <c r="AD156" s="121"/>
      <c r="AE156" s="6"/>
      <c r="AF156" s="121"/>
      <c r="AG156" s="89"/>
    </row>
    <row r="157" spans="2:33" s="25" customFormat="1" ht="13" hidden="1">
      <c r="B157" s="126"/>
      <c r="C157" s="119"/>
      <c r="D157" s="75"/>
      <c r="E157" s="28"/>
      <c r="F157" s="119"/>
      <c r="G157" s="54"/>
      <c r="H157" s="119"/>
      <c r="I157" s="54"/>
      <c r="J157" s="119"/>
      <c r="K157" s="54"/>
      <c r="L157" s="119"/>
      <c r="M157" s="54"/>
      <c r="N157" s="119"/>
      <c r="O157" s="54"/>
      <c r="P157" s="119"/>
      <c r="Q157" s="54"/>
      <c r="R157" s="119"/>
      <c r="S157" s="54"/>
      <c r="T157" s="119"/>
      <c r="U157" s="54"/>
      <c r="V157" s="119"/>
      <c r="W157" s="54"/>
      <c r="X157" s="119"/>
      <c r="Y157" s="54"/>
      <c r="Z157" s="119"/>
      <c r="AA157" s="54"/>
      <c r="AB157" s="119"/>
      <c r="AC157" s="93"/>
      <c r="AD157" s="119"/>
      <c r="AE157" s="54"/>
      <c r="AF157" s="119"/>
      <c r="AG157" s="66"/>
    </row>
    <row r="158" spans="2:33" s="25" customFormat="1" ht="13" hidden="1">
      <c r="B158" s="126"/>
      <c r="C158" s="119"/>
      <c r="D158" s="75"/>
      <c r="E158" s="28"/>
      <c r="F158" s="119"/>
      <c r="G158" s="54"/>
      <c r="H158" s="119"/>
      <c r="I158" s="54"/>
      <c r="J158" s="119"/>
      <c r="K158" s="54"/>
      <c r="L158" s="119"/>
      <c r="M158" s="54"/>
      <c r="N158" s="119"/>
      <c r="O158" s="54"/>
      <c r="P158" s="119"/>
      <c r="Q158" s="54"/>
      <c r="R158" s="119"/>
      <c r="S158" s="54"/>
      <c r="T158" s="119"/>
      <c r="U158" s="54"/>
      <c r="V158" s="119"/>
      <c r="W158" s="54"/>
      <c r="X158" s="119"/>
      <c r="Y158" s="54"/>
      <c r="Z158" s="119"/>
      <c r="AA158" s="54"/>
      <c r="AB158" s="119"/>
      <c r="AC158" s="93"/>
      <c r="AD158" s="119"/>
      <c r="AE158" s="54"/>
      <c r="AF158" s="119"/>
      <c r="AG158" s="66"/>
    </row>
    <row r="159" spans="2:33" s="25" customFormat="1" ht="13" hidden="1">
      <c r="B159" s="120"/>
      <c r="C159" s="121"/>
      <c r="D159" s="76"/>
      <c r="E159" s="27"/>
      <c r="F159" s="121"/>
      <c r="G159" s="6"/>
      <c r="H159" s="121"/>
      <c r="I159" s="6"/>
      <c r="J159" s="121"/>
      <c r="K159" s="6"/>
      <c r="L159" s="121"/>
      <c r="M159" s="6"/>
      <c r="N159" s="121"/>
      <c r="O159" s="6"/>
      <c r="P159" s="121"/>
      <c r="Q159" s="6"/>
      <c r="R159" s="121"/>
      <c r="S159" s="6"/>
      <c r="T159" s="121"/>
      <c r="U159" s="6"/>
      <c r="V159" s="121"/>
      <c r="W159" s="6"/>
      <c r="X159" s="121"/>
      <c r="Y159" s="6"/>
      <c r="Z159" s="121"/>
      <c r="AA159" s="6"/>
      <c r="AB159" s="121"/>
      <c r="AC159" s="92"/>
      <c r="AD159" s="121"/>
      <c r="AE159" s="6"/>
      <c r="AF159" s="121"/>
      <c r="AG159" s="89"/>
    </row>
    <row r="160" spans="2:33" s="25" customFormat="1" ht="13" hidden="1">
      <c r="B160" s="126"/>
      <c r="C160" s="121"/>
      <c r="D160" s="76"/>
      <c r="E160" s="27"/>
      <c r="F160" s="121"/>
      <c r="G160" s="6"/>
      <c r="H160" s="121"/>
      <c r="I160" s="6"/>
      <c r="J160" s="121"/>
      <c r="K160" s="6"/>
      <c r="L160" s="121"/>
      <c r="M160" s="6"/>
      <c r="N160" s="121"/>
      <c r="O160" s="6"/>
      <c r="P160" s="121"/>
      <c r="Q160" s="6"/>
      <c r="R160" s="121"/>
      <c r="S160" s="6"/>
      <c r="T160" s="121"/>
      <c r="U160" s="6"/>
      <c r="V160" s="121"/>
      <c r="W160" s="6"/>
      <c r="X160" s="121"/>
      <c r="Y160" s="6"/>
      <c r="Z160" s="121"/>
      <c r="AA160" s="6"/>
      <c r="AB160" s="121"/>
      <c r="AC160" s="92"/>
      <c r="AD160" s="121"/>
      <c r="AE160" s="6"/>
      <c r="AF160" s="121"/>
      <c r="AG160" s="92"/>
    </row>
    <row r="161" spans="1:33" s="25" customFormat="1" ht="13" hidden="1">
      <c r="B161" s="120"/>
      <c r="C161" s="121"/>
      <c r="D161" s="76"/>
      <c r="E161" s="27"/>
      <c r="F161" s="121"/>
      <c r="G161" s="6"/>
      <c r="H161" s="121"/>
      <c r="I161" s="6"/>
      <c r="J161" s="121"/>
      <c r="K161" s="6"/>
      <c r="L161" s="121"/>
      <c r="M161" s="6"/>
      <c r="N161" s="121"/>
      <c r="O161" s="6"/>
      <c r="P161" s="121"/>
      <c r="Q161" s="6"/>
      <c r="R161" s="121"/>
      <c r="S161" s="6"/>
      <c r="T161" s="121"/>
      <c r="U161" s="6"/>
      <c r="V161" s="121"/>
      <c r="W161" s="6"/>
      <c r="X161" s="121"/>
      <c r="Y161" s="6"/>
      <c r="Z161" s="121"/>
      <c r="AA161" s="6"/>
      <c r="AB161" s="121"/>
      <c r="AC161" s="92"/>
      <c r="AD161" s="121"/>
      <c r="AE161" s="6"/>
      <c r="AF161" s="121"/>
      <c r="AG161" s="89"/>
    </row>
    <row r="162" spans="1:33" s="25" customFormat="1" ht="13" hidden="1">
      <c r="B162" s="126"/>
      <c r="C162" s="121"/>
      <c r="D162" s="76"/>
      <c r="E162" s="27"/>
      <c r="F162" s="121"/>
      <c r="G162" s="6"/>
      <c r="H162" s="121"/>
      <c r="I162" s="6"/>
      <c r="J162" s="121"/>
      <c r="K162" s="6"/>
      <c r="L162" s="121"/>
      <c r="M162" s="6"/>
      <c r="N162" s="121"/>
      <c r="O162" s="6"/>
      <c r="P162" s="121"/>
      <c r="Q162" s="6"/>
      <c r="R162" s="121"/>
      <c r="S162" s="6"/>
      <c r="T162" s="121"/>
      <c r="U162" s="6"/>
      <c r="V162" s="121"/>
      <c r="W162" s="6"/>
      <c r="X162" s="121"/>
      <c r="Y162" s="6"/>
      <c r="Z162" s="121"/>
      <c r="AA162" s="6"/>
      <c r="AB162" s="121"/>
      <c r="AC162" s="92"/>
      <c r="AD162" s="121"/>
      <c r="AE162" s="6"/>
      <c r="AF162" s="121"/>
      <c r="AG162" s="92"/>
    </row>
    <row r="163" spans="1:33" s="25" customFormat="1" hidden="1">
      <c r="B163" s="91"/>
      <c r="C163" s="121"/>
      <c r="D163" s="76"/>
      <c r="E163" s="27"/>
      <c r="F163" s="121"/>
      <c r="G163" s="6"/>
      <c r="H163" s="121"/>
      <c r="I163" s="6"/>
      <c r="J163" s="121"/>
      <c r="K163" s="6"/>
      <c r="L163" s="121"/>
      <c r="M163" s="6"/>
      <c r="N163" s="121"/>
      <c r="O163" s="6"/>
      <c r="P163" s="121"/>
      <c r="Q163" s="6"/>
      <c r="R163" s="121"/>
      <c r="S163" s="6"/>
      <c r="T163" s="121"/>
      <c r="U163" s="6"/>
      <c r="V163" s="121"/>
      <c r="W163" s="6"/>
      <c r="X163" s="121"/>
      <c r="Y163" s="6"/>
      <c r="Z163" s="121"/>
      <c r="AA163" s="6"/>
      <c r="AB163" s="121"/>
      <c r="AC163" s="92"/>
      <c r="AD163" s="121"/>
      <c r="AE163" s="6"/>
      <c r="AF163" s="121"/>
      <c r="AG163" s="89"/>
    </row>
    <row r="164" spans="1:33" s="25" customFormat="1" ht="13" hidden="1">
      <c r="B164" s="122"/>
      <c r="C164" s="121"/>
      <c r="D164" s="76"/>
      <c r="E164" s="28"/>
      <c r="F164" s="121"/>
      <c r="G164" s="54"/>
      <c r="H164" s="121"/>
      <c r="I164" s="54"/>
      <c r="J164" s="121"/>
      <c r="K164" s="54"/>
      <c r="L164" s="121"/>
      <c r="M164" s="54"/>
      <c r="N164" s="121"/>
      <c r="O164" s="54"/>
      <c r="P164" s="121"/>
      <c r="Q164" s="54"/>
      <c r="R164" s="121"/>
      <c r="S164" s="54"/>
      <c r="T164" s="121"/>
      <c r="U164" s="54"/>
      <c r="V164" s="121"/>
      <c r="W164" s="54"/>
      <c r="X164" s="121"/>
      <c r="Y164" s="54"/>
      <c r="Z164" s="121"/>
      <c r="AA164" s="54"/>
      <c r="AB164" s="121"/>
      <c r="AC164" s="93"/>
      <c r="AD164" s="121"/>
      <c r="AE164" s="54"/>
      <c r="AF164" s="121"/>
      <c r="AG164" s="93"/>
    </row>
    <row r="165" spans="1:33" s="25" customFormat="1" ht="13" hidden="1">
      <c r="B165" s="120"/>
      <c r="C165" s="121"/>
      <c r="D165" s="76"/>
      <c r="E165" s="27"/>
      <c r="F165" s="121"/>
      <c r="G165" s="6"/>
      <c r="H165" s="121"/>
      <c r="I165" s="6"/>
      <c r="J165" s="121"/>
      <c r="K165" s="6"/>
      <c r="L165" s="121"/>
      <c r="M165" s="6"/>
      <c r="N165" s="121"/>
      <c r="O165" s="6"/>
      <c r="P165" s="121"/>
      <c r="Q165" s="6"/>
      <c r="R165" s="121"/>
      <c r="S165" s="6"/>
      <c r="T165" s="121"/>
      <c r="U165" s="6"/>
      <c r="V165" s="121"/>
      <c r="W165" s="6"/>
      <c r="X165" s="121"/>
      <c r="Y165" s="6"/>
      <c r="Z165" s="121"/>
      <c r="AA165" s="6"/>
      <c r="AB165" s="121"/>
      <c r="AC165" s="92"/>
      <c r="AD165" s="121"/>
      <c r="AE165" s="6"/>
      <c r="AF165" s="121"/>
      <c r="AG165" s="89"/>
    </row>
    <row r="166" spans="1:33" s="25" customFormat="1" hidden="1">
      <c r="B166" s="91"/>
      <c r="C166" s="121"/>
      <c r="D166" s="76"/>
      <c r="E166" s="27"/>
      <c r="F166" s="121"/>
      <c r="H166" s="121"/>
      <c r="J166" s="121"/>
      <c r="L166" s="121"/>
      <c r="N166" s="121"/>
      <c r="P166" s="121"/>
      <c r="R166" s="121"/>
      <c r="T166" s="121"/>
      <c r="V166" s="121"/>
      <c r="X166" s="121"/>
      <c r="Z166" s="121"/>
      <c r="AB166" s="121"/>
      <c r="AC166" s="91"/>
      <c r="AD166" s="121"/>
      <c r="AF166" s="91"/>
      <c r="AG166" s="91"/>
    </row>
    <row r="167" spans="1:33" s="25" customFormat="1" hidden="1">
      <c r="A167" s="55"/>
      <c r="B167" s="94"/>
      <c r="C167" s="94"/>
      <c r="D167" s="57"/>
      <c r="E167" s="56"/>
      <c r="F167" s="94"/>
      <c r="G167" s="55"/>
      <c r="H167" s="94"/>
      <c r="I167" s="55"/>
      <c r="J167" s="94"/>
      <c r="K167" s="55"/>
      <c r="L167" s="94"/>
      <c r="M167" s="55"/>
      <c r="N167" s="94"/>
      <c r="O167" s="55"/>
      <c r="P167" s="94"/>
      <c r="Q167" s="55"/>
      <c r="R167" s="94"/>
      <c r="S167" s="55"/>
      <c r="T167" s="94"/>
      <c r="U167" s="55"/>
      <c r="V167" s="94"/>
      <c r="W167" s="55"/>
      <c r="X167" s="94"/>
      <c r="Y167" s="55"/>
      <c r="Z167" s="94"/>
      <c r="AA167" s="55"/>
      <c r="AB167" s="94"/>
      <c r="AC167" s="94"/>
      <c r="AD167" s="94"/>
      <c r="AE167" s="55"/>
      <c r="AF167" s="94"/>
      <c r="AG167" s="94"/>
    </row>
    <row r="168" spans="1:33" s="25" customFormat="1" hidden="1">
      <c r="A168" s="55"/>
      <c r="B168" s="94"/>
      <c r="C168" s="94"/>
      <c r="D168" s="57"/>
      <c r="E168" s="56"/>
      <c r="F168" s="94"/>
      <c r="G168" s="55"/>
      <c r="H168" s="94"/>
      <c r="I168" s="55"/>
      <c r="J168" s="94"/>
      <c r="K168" s="55"/>
      <c r="L168" s="94"/>
      <c r="M168" s="55"/>
      <c r="N168" s="94"/>
      <c r="O168" s="55"/>
      <c r="P168" s="94"/>
      <c r="Q168" s="55"/>
      <c r="R168" s="94"/>
      <c r="S168" s="55"/>
      <c r="T168" s="94"/>
      <c r="U168" s="55"/>
      <c r="V168" s="94"/>
      <c r="W168" s="55"/>
      <c r="X168" s="94"/>
      <c r="Y168" s="55"/>
      <c r="Z168" s="94"/>
      <c r="AA168" s="55"/>
      <c r="AB168" s="94"/>
      <c r="AC168" s="94"/>
      <c r="AD168" s="94"/>
      <c r="AE168" s="55"/>
      <c r="AF168" s="94"/>
      <c r="AG168" s="94"/>
    </row>
    <row r="169" spans="1:33" s="25" customFormat="1" hidden="1">
      <c r="B169" s="91"/>
      <c r="C169" s="121"/>
      <c r="D169" s="76"/>
      <c r="E169" s="27"/>
      <c r="F169" s="121"/>
      <c r="H169" s="121"/>
      <c r="J169" s="121"/>
      <c r="L169" s="121"/>
      <c r="N169" s="121"/>
      <c r="P169" s="121"/>
      <c r="R169" s="121"/>
      <c r="T169" s="121"/>
      <c r="V169" s="121"/>
      <c r="X169" s="121"/>
      <c r="Z169" s="121"/>
      <c r="AB169" s="121"/>
      <c r="AC169" s="91"/>
      <c r="AD169" s="121"/>
      <c r="AF169" s="91"/>
      <c r="AG169" s="91"/>
    </row>
    <row r="170" spans="1:33" s="25" customFormat="1" ht="23" hidden="1">
      <c r="B170" s="124"/>
      <c r="C170" s="121"/>
      <c r="D170" s="76"/>
      <c r="E170" s="27"/>
      <c r="F170" s="121"/>
      <c r="H170" s="121"/>
      <c r="J170" s="121"/>
      <c r="L170" s="121"/>
      <c r="N170" s="121"/>
      <c r="P170" s="121"/>
      <c r="R170" s="121"/>
      <c r="T170" s="121"/>
      <c r="V170" s="121"/>
      <c r="X170" s="121"/>
      <c r="Z170" s="121"/>
      <c r="AB170" s="121"/>
      <c r="AC170" s="91"/>
      <c r="AD170" s="121"/>
      <c r="AF170" s="91"/>
      <c r="AG170" s="91"/>
    </row>
    <row r="171" spans="1:33" s="25" customFormat="1" hidden="1">
      <c r="B171" s="91"/>
      <c r="C171" s="121"/>
      <c r="D171" s="76"/>
      <c r="E171" s="27"/>
      <c r="F171" s="121"/>
      <c r="H171" s="121"/>
      <c r="J171" s="121"/>
      <c r="L171" s="121"/>
      <c r="N171" s="121"/>
      <c r="P171" s="121"/>
      <c r="R171" s="121"/>
      <c r="T171" s="121"/>
      <c r="V171" s="121"/>
      <c r="X171" s="121"/>
      <c r="Z171" s="121"/>
      <c r="AB171" s="121"/>
      <c r="AC171" s="91"/>
      <c r="AD171" s="121"/>
      <c r="AF171" s="91"/>
      <c r="AG171" s="91"/>
    </row>
    <row r="172" spans="1:33" s="25" customFormat="1" hidden="1">
      <c r="B172" s="91"/>
      <c r="C172" s="121"/>
      <c r="D172" s="76"/>
      <c r="E172" s="27"/>
      <c r="F172" s="121"/>
      <c r="H172" s="121"/>
      <c r="J172" s="121"/>
      <c r="L172" s="121"/>
      <c r="N172" s="121"/>
      <c r="P172" s="121"/>
      <c r="R172" s="121"/>
      <c r="T172" s="121"/>
      <c r="V172" s="121"/>
      <c r="X172" s="121"/>
      <c r="Z172" s="121"/>
      <c r="AB172" s="121"/>
      <c r="AC172" s="91"/>
      <c r="AD172" s="121"/>
      <c r="AF172" s="91"/>
      <c r="AG172" s="91"/>
    </row>
    <row r="173" spans="1:33" s="25" customFormat="1" ht="13" hidden="1">
      <c r="B173" s="120"/>
      <c r="C173" s="121"/>
      <c r="D173" s="76"/>
      <c r="E173" s="27"/>
      <c r="F173" s="121"/>
      <c r="G173" s="6"/>
      <c r="H173" s="121"/>
      <c r="I173" s="6"/>
      <c r="J173" s="121"/>
      <c r="K173" s="6"/>
      <c r="L173" s="121"/>
      <c r="M173" s="6"/>
      <c r="N173" s="121"/>
      <c r="O173" s="6"/>
      <c r="P173" s="121"/>
      <c r="Q173" s="6"/>
      <c r="R173" s="121"/>
      <c r="S173" s="6"/>
      <c r="T173" s="121"/>
      <c r="U173" s="6"/>
      <c r="V173" s="121"/>
      <c r="W173" s="6"/>
      <c r="X173" s="121"/>
      <c r="Y173" s="6"/>
      <c r="Z173" s="121"/>
      <c r="AA173" s="6"/>
      <c r="AB173" s="121"/>
      <c r="AC173" s="92"/>
      <c r="AD173" s="121"/>
      <c r="AE173" s="6"/>
      <c r="AF173" s="121"/>
      <c r="AG173" s="89"/>
    </row>
    <row r="174" spans="1:33" s="25" customFormat="1" ht="13" hidden="1">
      <c r="B174" s="120"/>
      <c r="C174" s="121"/>
      <c r="D174" s="76"/>
      <c r="E174" s="27"/>
      <c r="F174" s="121"/>
      <c r="G174" s="6"/>
      <c r="H174" s="121"/>
      <c r="I174" s="6"/>
      <c r="J174" s="121"/>
      <c r="K174" s="6"/>
      <c r="L174" s="121"/>
      <c r="M174" s="6"/>
      <c r="N174" s="121"/>
      <c r="O174" s="6"/>
      <c r="P174" s="121"/>
      <c r="Q174" s="6"/>
      <c r="R174" s="121"/>
      <c r="S174" s="6"/>
      <c r="T174" s="121"/>
      <c r="U174" s="6"/>
      <c r="V174" s="121"/>
      <c r="W174" s="6"/>
      <c r="X174" s="121"/>
      <c r="Y174" s="6"/>
      <c r="Z174" s="121"/>
      <c r="AA174" s="6"/>
      <c r="AB174" s="121"/>
      <c r="AC174" s="92"/>
      <c r="AD174" s="121"/>
      <c r="AE174" s="6"/>
      <c r="AF174" s="121"/>
      <c r="AG174" s="89"/>
    </row>
    <row r="175" spans="1:33" s="25" customFormat="1" ht="13" hidden="1">
      <c r="B175" s="120"/>
      <c r="C175" s="121"/>
      <c r="D175" s="76"/>
      <c r="E175" s="27"/>
      <c r="F175" s="121"/>
      <c r="G175" s="6"/>
      <c r="H175" s="121"/>
      <c r="I175" s="6"/>
      <c r="J175" s="121"/>
      <c r="K175" s="6"/>
      <c r="L175" s="121"/>
      <c r="M175" s="6"/>
      <c r="N175" s="121"/>
      <c r="O175" s="6"/>
      <c r="P175" s="121"/>
      <c r="Q175" s="6"/>
      <c r="R175" s="121"/>
      <c r="S175" s="6"/>
      <c r="T175" s="121"/>
      <c r="U175" s="6"/>
      <c r="V175" s="121"/>
      <c r="W175" s="6"/>
      <c r="X175" s="121"/>
      <c r="Y175" s="6"/>
      <c r="Z175" s="121"/>
      <c r="AA175" s="6"/>
      <c r="AB175" s="121"/>
      <c r="AC175" s="92"/>
      <c r="AD175" s="121"/>
      <c r="AE175" s="6"/>
      <c r="AF175" s="121"/>
      <c r="AG175" s="89"/>
    </row>
    <row r="176" spans="1:33" s="25" customFormat="1" ht="13" hidden="1">
      <c r="B176" s="120"/>
      <c r="C176" s="121"/>
      <c r="D176" s="76"/>
      <c r="E176" s="27"/>
      <c r="F176" s="121"/>
      <c r="G176" s="6"/>
      <c r="H176" s="121"/>
      <c r="I176" s="6"/>
      <c r="J176" s="121"/>
      <c r="K176" s="6"/>
      <c r="L176" s="121"/>
      <c r="M176" s="6"/>
      <c r="N176" s="121"/>
      <c r="O176" s="6"/>
      <c r="P176" s="121"/>
      <c r="Q176" s="6"/>
      <c r="R176" s="121"/>
      <c r="S176" s="6"/>
      <c r="T176" s="121"/>
      <c r="U176" s="6"/>
      <c r="V176" s="121"/>
      <c r="W176" s="6"/>
      <c r="X176" s="121"/>
      <c r="Y176" s="6"/>
      <c r="Z176" s="121"/>
      <c r="AA176" s="6"/>
      <c r="AB176" s="121"/>
      <c r="AC176" s="92"/>
      <c r="AD176" s="121"/>
      <c r="AE176" s="6"/>
      <c r="AF176" s="121"/>
      <c r="AG176" s="89"/>
    </row>
    <row r="177" spans="1:33" s="25" customFormat="1" hidden="1">
      <c r="B177" s="91"/>
      <c r="C177" s="121"/>
      <c r="D177" s="76"/>
      <c r="E177" s="27"/>
      <c r="F177" s="121"/>
      <c r="H177" s="121"/>
      <c r="J177" s="121"/>
      <c r="L177" s="121"/>
      <c r="N177" s="121"/>
      <c r="P177" s="121"/>
      <c r="R177" s="121"/>
      <c r="T177" s="121"/>
      <c r="V177" s="121"/>
      <c r="X177" s="121"/>
      <c r="Z177" s="121"/>
      <c r="AB177" s="121"/>
      <c r="AC177" s="91"/>
      <c r="AD177" s="121"/>
      <c r="AF177" s="91"/>
      <c r="AG177" s="91"/>
    </row>
    <row r="178" spans="1:33" s="25" customFormat="1" hidden="1">
      <c r="B178" s="91"/>
      <c r="C178" s="121"/>
      <c r="D178" s="76"/>
      <c r="E178" s="27"/>
      <c r="F178" s="121"/>
      <c r="H178" s="121"/>
      <c r="J178" s="121"/>
      <c r="L178" s="121"/>
      <c r="N178" s="121"/>
      <c r="P178" s="121"/>
      <c r="R178" s="121"/>
      <c r="T178" s="121"/>
      <c r="V178" s="121"/>
      <c r="X178" s="121"/>
      <c r="Z178" s="121"/>
      <c r="AB178" s="121"/>
      <c r="AC178" s="91"/>
      <c r="AD178" s="121"/>
      <c r="AF178" s="91"/>
      <c r="AG178" s="91"/>
    </row>
    <row r="179" spans="1:33" s="25" customFormat="1" hidden="1">
      <c r="B179" s="91"/>
      <c r="C179" s="121"/>
      <c r="D179" s="76"/>
      <c r="E179" s="27"/>
      <c r="F179" s="121"/>
      <c r="H179" s="121"/>
      <c r="J179" s="121"/>
      <c r="L179" s="121"/>
      <c r="N179" s="121"/>
      <c r="P179" s="121"/>
      <c r="R179" s="121"/>
      <c r="T179" s="121"/>
      <c r="V179" s="121"/>
      <c r="X179" s="121"/>
      <c r="Z179" s="121"/>
      <c r="AB179" s="121"/>
      <c r="AC179" s="91"/>
      <c r="AD179" s="121"/>
      <c r="AF179" s="91"/>
      <c r="AG179" s="91"/>
    </row>
    <row r="180" spans="1:33" s="25" customFormat="1" hidden="1">
      <c r="B180" s="91"/>
      <c r="C180" s="121"/>
      <c r="D180" s="76"/>
      <c r="E180" s="27"/>
      <c r="F180" s="121"/>
      <c r="H180" s="121"/>
      <c r="J180" s="121"/>
      <c r="L180" s="121"/>
      <c r="N180" s="121"/>
      <c r="P180" s="121"/>
      <c r="R180" s="121"/>
      <c r="T180" s="121"/>
      <c r="V180" s="121"/>
      <c r="X180" s="121"/>
      <c r="Z180" s="121"/>
      <c r="AB180" s="121"/>
      <c r="AC180" s="91"/>
      <c r="AD180" s="121"/>
      <c r="AF180" s="91"/>
      <c r="AG180" s="91"/>
    </row>
    <row r="181" spans="1:33" s="25" customFormat="1" hidden="1">
      <c r="B181" s="91"/>
      <c r="C181" s="121"/>
      <c r="D181" s="76"/>
      <c r="E181" s="27"/>
      <c r="F181" s="121"/>
      <c r="H181" s="121"/>
      <c r="J181" s="121"/>
      <c r="L181" s="121"/>
      <c r="N181" s="121"/>
      <c r="P181" s="121"/>
      <c r="R181" s="121"/>
      <c r="T181" s="121"/>
      <c r="V181" s="121"/>
      <c r="X181" s="121"/>
      <c r="Z181" s="121"/>
      <c r="AB181" s="121"/>
      <c r="AC181" s="91"/>
      <c r="AD181" s="121"/>
      <c r="AF181" s="91"/>
      <c r="AG181" s="91"/>
    </row>
    <row r="182" spans="1:33" s="25" customFormat="1" hidden="1">
      <c r="B182" s="91"/>
      <c r="C182" s="121"/>
      <c r="D182" s="76"/>
      <c r="E182" s="27"/>
      <c r="F182" s="121"/>
      <c r="H182" s="121"/>
      <c r="J182" s="121"/>
      <c r="L182" s="121"/>
      <c r="N182" s="121"/>
      <c r="P182" s="121"/>
      <c r="R182" s="121"/>
      <c r="T182" s="121"/>
      <c r="V182" s="121"/>
      <c r="X182" s="121"/>
      <c r="Z182" s="121"/>
      <c r="AB182" s="121"/>
      <c r="AC182" s="91"/>
      <c r="AD182" s="121"/>
      <c r="AF182" s="91"/>
      <c r="AG182" s="91"/>
    </row>
    <row r="183" spans="1:33" s="50" customFormat="1" hidden="1">
      <c r="A183" s="55"/>
      <c r="B183" s="94"/>
      <c r="C183" s="130"/>
      <c r="D183" s="78"/>
      <c r="E183" s="56"/>
      <c r="F183" s="130"/>
      <c r="G183" s="57"/>
      <c r="H183" s="130"/>
      <c r="I183" s="57"/>
      <c r="J183" s="130"/>
      <c r="K183" s="57"/>
      <c r="L183" s="130"/>
      <c r="M183" s="57"/>
      <c r="N183" s="130"/>
      <c r="O183" s="57"/>
      <c r="P183" s="130"/>
      <c r="Q183" s="57"/>
      <c r="R183" s="130"/>
      <c r="S183" s="57"/>
      <c r="T183" s="130"/>
      <c r="U183" s="57"/>
      <c r="V183" s="130"/>
      <c r="W183" s="57"/>
      <c r="X183" s="130"/>
      <c r="Y183" s="57"/>
      <c r="Z183" s="130"/>
      <c r="AA183" s="57"/>
      <c r="AB183" s="130"/>
      <c r="AC183" s="96"/>
      <c r="AD183" s="130"/>
      <c r="AE183" s="55"/>
      <c r="AF183" s="94"/>
      <c r="AG183" s="90"/>
    </row>
    <row r="184" spans="1:33" s="50" customFormat="1" hidden="1">
      <c r="A184" s="55"/>
      <c r="B184" s="94"/>
      <c r="C184" s="130"/>
      <c r="D184" s="78"/>
      <c r="E184" s="56"/>
      <c r="F184" s="130"/>
      <c r="G184" s="57"/>
      <c r="H184" s="130"/>
      <c r="I184" s="57"/>
      <c r="J184" s="130"/>
      <c r="K184" s="57"/>
      <c r="L184" s="130"/>
      <c r="M184" s="57"/>
      <c r="N184" s="130"/>
      <c r="O184" s="57"/>
      <c r="P184" s="130"/>
      <c r="Q184" s="57"/>
      <c r="R184" s="130"/>
      <c r="S184" s="57"/>
      <c r="T184" s="130"/>
      <c r="U184" s="57"/>
      <c r="V184" s="130"/>
      <c r="W184" s="57"/>
      <c r="X184" s="130"/>
      <c r="Y184" s="57"/>
      <c r="Z184" s="130"/>
      <c r="AA184" s="57"/>
      <c r="AB184" s="130"/>
      <c r="AC184" s="96"/>
      <c r="AD184" s="130"/>
      <c r="AE184" s="55"/>
      <c r="AF184" s="94"/>
      <c r="AG184" s="90"/>
    </row>
    <row r="185" spans="1:33" s="25" customFormat="1" hidden="1">
      <c r="B185" s="91"/>
      <c r="C185" s="121"/>
      <c r="D185" s="76"/>
      <c r="E185" s="27"/>
      <c r="F185" s="121"/>
      <c r="G185" s="6"/>
      <c r="H185" s="121"/>
      <c r="I185" s="6"/>
      <c r="J185" s="121"/>
      <c r="K185" s="6"/>
      <c r="L185" s="121"/>
      <c r="M185" s="6"/>
      <c r="N185" s="121"/>
      <c r="O185" s="6"/>
      <c r="P185" s="121"/>
      <c r="Q185" s="6"/>
      <c r="R185" s="121"/>
      <c r="S185" s="6"/>
      <c r="T185" s="121"/>
      <c r="U185" s="6"/>
      <c r="V185" s="121"/>
      <c r="W185" s="6"/>
      <c r="X185" s="121"/>
      <c r="Y185" s="6"/>
      <c r="Z185" s="121"/>
      <c r="AA185" s="6"/>
      <c r="AB185" s="121"/>
      <c r="AC185" s="92"/>
      <c r="AD185" s="121"/>
      <c r="AF185" s="91"/>
      <c r="AG185" s="89"/>
    </row>
    <row r="186" spans="1:33" s="25" customFormat="1" ht="24.9" hidden="1" customHeight="1">
      <c r="B186" s="124"/>
      <c r="C186" s="121"/>
      <c r="D186" s="76"/>
      <c r="E186" s="27"/>
      <c r="F186" s="121"/>
      <c r="G186" s="6"/>
      <c r="H186" s="121"/>
      <c r="I186" s="6"/>
      <c r="J186" s="121"/>
      <c r="K186" s="6"/>
      <c r="L186" s="121"/>
      <c r="M186" s="6"/>
      <c r="N186" s="121"/>
      <c r="O186" s="6"/>
      <c r="P186" s="121"/>
      <c r="Q186" s="6"/>
      <c r="R186" s="121"/>
      <c r="S186" s="6"/>
      <c r="T186" s="121"/>
      <c r="U186" s="6"/>
      <c r="V186" s="121"/>
      <c r="W186" s="6"/>
      <c r="X186" s="121"/>
      <c r="Y186" s="6"/>
      <c r="Z186" s="121"/>
      <c r="AA186" s="6"/>
      <c r="AB186" s="121"/>
      <c r="AC186" s="92"/>
      <c r="AD186" s="121"/>
      <c r="AF186" s="91"/>
      <c r="AG186" s="89"/>
    </row>
    <row r="187" spans="1:33" s="25" customFormat="1" hidden="1">
      <c r="B187" s="91"/>
      <c r="C187" s="121"/>
      <c r="D187" s="76"/>
      <c r="E187" s="27"/>
      <c r="F187" s="121"/>
      <c r="H187" s="121"/>
      <c r="J187" s="121"/>
      <c r="L187" s="121"/>
      <c r="N187" s="121"/>
      <c r="P187" s="121"/>
      <c r="R187" s="121"/>
      <c r="T187" s="121"/>
      <c r="V187" s="121"/>
      <c r="X187" s="121"/>
      <c r="Z187" s="121"/>
      <c r="AB187" s="121"/>
      <c r="AC187" s="91"/>
      <c r="AD187" s="121"/>
      <c r="AF187" s="91"/>
      <c r="AG187" s="91"/>
    </row>
    <row r="188" spans="1:33" s="25" customFormat="1" hidden="1">
      <c r="B188" s="91"/>
      <c r="C188" s="121"/>
      <c r="D188" s="76"/>
      <c r="E188" s="27"/>
      <c r="F188" s="121"/>
      <c r="H188" s="121"/>
      <c r="J188" s="121"/>
      <c r="L188" s="121"/>
      <c r="N188" s="121"/>
      <c r="P188" s="121"/>
      <c r="R188" s="121"/>
      <c r="T188" s="121"/>
      <c r="V188" s="121"/>
      <c r="X188" s="121"/>
      <c r="Z188" s="121"/>
      <c r="AB188" s="121"/>
      <c r="AC188" s="91"/>
      <c r="AD188" s="121"/>
      <c r="AF188" s="91"/>
      <c r="AG188" s="91"/>
    </row>
    <row r="189" spans="1:33" s="25" customFormat="1" hidden="1">
      <c r="B189" s="91"/>
      <c r="C189" s="121"/>
      <c r="D189" s="76"/>
      <c r="E189" s="27"/>
      <c r="F189" s="121"/>
      <c r="H189" s="121"/>
      <c r="J189" s="121"/>
      <c r="L189" s="121"/>
      <c r="N189" s="121"/>
      <c r="P189" s="121"/>
      <c r="R189" s="121"/>
      <c r="T189" s="121"/>
      <c r="V189" s="121"/>
      <c r="X189" s="121"/>
      <c r="Z189" s="121"/>
      <c r="AB189" s="121"/>
      <c r="AC189" s="91"/>
      <c r="AD189" s="121"/>
      <c r="AF189" s="91"/>
      <c r="AG189" s="91"/>
    </row>
    <row r="190" spans="1:33" s="25" customFormat="1" hidden="1">
      <c r="B190" s="91"/>
      <c r="C190" s="121"/>
      <c r="D190" s="76"/>
      <c r="E190" s="27"/>
      <c r="F190" s="121"/>
      <c r="H190" s="121"/>
      <c r="J190" s="121"/>
      <c r="L190" s="121"/>
      <c r="N190" s="121"/>
      <c r="P190" s="121"/>
      <c r="R190" s="121"/>
      <c r="T190" s="121"/>
      <c r="V190" s="121"/>
      <c r="X190" s="121"/>
      <c r="Z190" s="121"/>
      <c r="AB190" s="121"/>
      <c r="AC190" s="91"/>
      <c r="AD190" s="121"/>
      <c r="AF190" s="91"/>
      <c r="AG190" s="91"/>
    </row>
    <row r="191" spans="1:33" s="25" customFormat="1" hidden="1">
      <c r="B191" s="91"/>
      <c r="C191" s="121"/>
      <c r="D191" s="76"/>
      <c r="E191" s="27"/>
      <c r="F191" s="121"/>
      <c r="H191" s="121"/>
      <c r="J191" s="121"/>
      <c r="L191" s="121"/>
      <c r="N191" s="121"/>
      <c r="P191" s="121"/>
      <c r="R191" s="121"/>
      <c r="T191" s="121"/>
      <c r="V191" s="121"/>
      <c r="X191" s="121"/>
      <c r="Z191" s="121"/>
      <c r="AB191" s="121"/>
      <c r="AC191" s="91"/>
      <c r="AD191" s="121"/>
      <c r="AF191" s="91"/>
      <c r="AG191" s="91"/>
    </row>
    <row r="192" spans="1:33" s="25" customFormat="1" hidden="1">
      <c r="B192" s="91"/>
      <c r="C192" s="121"/>
      <c r="D192" s="76"/>
      <c r="E192" s="27"/>
      <c r="F192" s="121"/>
      <c r="H192" s="121"/>
      <c r="J192" s="121"/>
      <c r="L192" s="121"/>
      <c r="N192" s="121"/>
      <c r="P192" s="121"/>
      <c r="R192" s="121"/>
      <c r="T192" s="121"/>
      <c r="V192" s="121"/>
      <c r="X192" s="121"/>
      <c r="Z192" s="121"/>
      <c r="AB192" s="121"/>
      <c r="AC192" s="91"/>
      <c r="AD192" s="121"/>
      <c r="AF192" s="91"/>
      <c r="AG192" s="91"/>
    </row>
    <row r="193" spans="2:33" s="25" customFormat="1" hidden="1">
      <c r="B193" s="91"/>
      <c r="C193" s="121"/>
      <c r="D193" s="76"/>
      <c r="E193" s="27"/>
      <c r="F193" s="121"/>
      <c r="H193" s="121"/>
      <c r="J193" s="121"/>
      <c r="L193" s="121"/>
      <c r="N193" s="121"/>
      <c r="P193" s="121"/>
      <c r="R193" s="121"/>
      <c r="T193" s="121"/>
      <c r="V193" s="121"/>
      <c r="X193" s="121"/>
      <c r="Z193" s="121"/>
      <c r="AB193" s="121"/>
      <c r="AC193" s="91"/>
      <c r="AD193" s="121"/>
      <c r="AF193" s="91"/>
      <c r="AG193" s="91"/>
    </row>
    <row r="194" spans="2:33" s="25" customFormat="1" hidden="1">
      <c r="B194" s="91"/>
      <c r="C194" s="121"/>
      <c r="D194" s="76"/>
      <c r="E194" s="27"/>
      <c r="F194" s="121"/>
      <c r="H194" s="121"/>
      <c r="J194" s="121"/>
      <c r="L194" s="121"/>
      <c r="N194" s="121"/>
      <c r="P194" s="121"/>
      <c r="R194" s="121"/>
      <c r="T194" s="121"/>
      <c r="V194" s="121"/>
      <c r="X194" s="121"/>
      <c r="Z194" s="121"/>
      <c r="AB194" s="121"/>
      <c r="AC194" s="91"/>
      <c r="AD194" s="121"/>
      <c r="AF194" s="91"/>
      <c r="AG194" s="91"/>
    </row>
    <row r="195" spans="2:33" s="25" customFormat="1" hidden="1">
      <c r="B195" s="91"/>
      <c r="C195" s="121"/>
      <c r="D195" s="76"/>
      <c r="E195" s="27"/>
      <c r="F195" s="121"/>
      <c r="H195" s="121"/>
      <c r="J195" s="121"/>
      <c r="L195" s="121"/>
      <c r="N195" s="121"/>
      <c r="P195" s="121"/>
      <c r="R195" s="121"/>
      <c r="T195" s="121"/>
      <c r="V195" s="121"/>
      <c r="X195" s="121"/>
      <c r="Z195" s="121"/>
      <c r="AB195" s="121"/>
      <c r="AC195" s="91"/>
      <c r="AD195" s="121"/>
      <c r="AF195" s="91"/>
      <c r="AG195" s="91"/>
    </row>
    <row r="196" spans="2:33" hidden="1"/>
  </sheetData>
  <phoneticPr fontId="0" type="noConversion"/>
  <pageMargins left="0.25" right="0.25" top="0.25" bottom="0.25" header="0.3" footer="0.3"/>
  <pageSetup scale="43" orientation="landscape" horizontalDpi="300" verticalDpi="300" r:id="rId1"/>
  <headerFooter alignWithMargins="0">
    <oddFooter>&amp;R&amp;"Times New Roman,Italic"&amp;9ESC 12/Template/May 2009/Admin Lead-SF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E8"/>
  <sheetViews>
    <sheetView workbookViewId="0">
      <selection activeCell="B13" sqref="B13"/>
    </sheetView>
  </sheetViews>
  <sheetFormatPr defaultRowHeight="12.5"/>
  <cols>
    <col min="1" max="1" width="39" bestFit="1" customWidth="1"/>
    <col min="2" max="2" width="14.08984375" style="232" bestFit="1" customWidth="1"/>
    <col min="3" max="3" width="30.90625" bestFit="1" customWidth="1"/>
    <col min="4" max="4" width="10.453125" bestFit="1" customWidth="1"/>
  </cols>
  <sheetData>
    <row r="1" spans="1:5" ht="13">
      <c r="A1" s="247" t="s">
        <v>2366</v>
      </c>
      <c r="B1" s="247"/>
      <c r="C1" s="227"/>
      <c r="D1" s="227"/>
      <c r="E1" s="227"/>
    </row>
    <row r="2" spans="1:5">
      <c r="A2" s="228" t="s">
        <v>2367</v>
      </c>
      <c r="B2" s="229"/>
    </row>
    <row r="3" spans="1:5">
      <c r="A3" s="228" t="s">
        <v>2368</v>
      </c>
      <c r="B3" s="229"/>
    </row>
    <row r="4" spans="1:5">
      <c r="A4" s="228" t="s">
        <v>2374</v>
      </c>
      <c r="B4" s="230"/>
    </row>
    <row r="5" spans="1:5">
      <c r="A5" s="228" t="s">
        <v>2369</v>
      </c>
      <c r="B5" s="230"/>
    </row>
    <row r="6" spans="1:5">
      <c r="A6" s="228" t="s">
        <v>2370</v>
      </c>
      <c r="B6" s="230"/>
    </row>
    <row r="7" spans="1:5" ht="13" thickBot="1">
      <c r="A7" s="228" t="s">
        <v>2366</v>
      </c>
      <c r="B7" s="231">
        <f>SUM(B2:B6)</f>
        <v>0</v>
      </c>
    </row>
    <row r="8" spans="1:5" ht="13" thickTop="1"/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H6"/>
  <sheetViews>
    <sheetView workbookViewId="0">
      <selection activeCell="B5" sqref="B5"/>
    </sheetView>
  </sheetViews>
  <sheetFormatPr defaultRowHeight="12.5"/>
  <cols>
    <col min="1" max="1" width="36.6328125" bestFit="1" customWidth="1"/>
    <col min="2" max="2" width="15.08984375" bestFit="1" customWidth="1"/>
    <col min="3" max="3" width="10.36328125" bestFit="1" customWidth="1"/>
  </cols>
  <sheetData>
    <row r="1" spans="1:8" ht="13">
      <c r="A1" s="248" t="s">
        <v>2365</v>
      </c>
      <c r="B1" s="248"/>
      <c r="C1" s="233"/>
      <c r="D1" s="233"/>
      <c r="E1" s="233"/>
    </row>
    <row r="2" spans="1:8">
      <c r="A2" s="228" t="s">
        <v>2371</v>
      </c>
      <c r="B2" s="234">
        <v>0</v>
      </c>
    </row>
    <row r="3" spans="1:8">
      <c r="A3" s="228" t="s">
        <v>2372</v>
      </c>
      <c r="B3" s="234"/>
      <c r="H3" s="235"/>
    </row>
    <row r="4" spans="1:8">
      <c r="A4" s="228" t="s">
        <v>2373</v>
      </c>
      <c r="B4" s="236">
        <f>B3/90</f>
        <v>0</v>
      </c>
      <c r="C4" s="237"/>
      <c r="H4" s="235"/>
    </row>
    <row r="5" spans="1:8" ht="13" thickBot="1">
      <c r="A5" s="228" t="s">
        <v>2365</v>
      </c>
      <c r="B5" s="238" t="e">
        <f>B2/B4</f>
        <v>#DIV/0!</v>
      </c>
    </row>
    <row r="6" spans="1:8" ht="13" thickTop="1">
      <c r="A6" s="235"/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57"/>
  <sheetViews>
    <sheetView topLeftCell="A15" workbookViewId="0">
      <selection activeCell="A22" sqref="A22"/>
    </sheetView>
  </sheetViews>
  <sheetFormatPr defaultRowHeight="12.5"/>
  <cols>
    <col min="1" max="1" width="13.08984375" customWidth="1"/>
  </cols>
  <sheetData>
    <row r="2" spans="1:13" ht="13">
      <c r="A2" s="2" t="s">
        <v>1808</v>
      </c>
    </row>
    <row r="4" spans="1:13">
      <c r="A4" t="s">
        <v>1796</v>
      </c>
    </row>
    <row r="6" spans="1:13">
      <c r="B6" t="s">
        <v>1785</v>
      </c>
      <c r="C6" t="s">
        <v>1786</v>
      </c>
      <c r="D6" t="s">
        <v>1787</v>
      </c>
      <c r="E6" t="s">
        <v>1788</v>
      </c>
      <c r="F6" t="s">
        <v>1789</v>
      </c>
      <c r="G6" t="s">
        <v>1790</v>
      </c>
      <c r="H6" t="s">
        <v>1791</v>
      </c>
      <c r="I6" t="s">
        <v>1792</v>
      </c>
      <c r="J6" t="s">
        <v>1770</v>
      </c>
      <c r="K6" t="s">
        <v>1771</v>
      </c>
      <c r="L6" t="s">
        <v>1772</v>
      </c>
      <c r="M6" t="s">
        <v>1793</v>
      </c>
    </row>
    <row r="7" spans="1:13">
      <c r="A7" t="s">
        <v>1794</v>
      </c>
      <c r="B7" s="3" t="e">
        <f>CashFlow91!E22</f>
        <v>#N/A</v>
      </c>
      <c r="C7" s="3" t="e">
        <f>CashFlow91!G22</f>
        <v>#N/A</v>
      </c>
      <c r="D7" s="3" t="e">
        <f>CashFlow91!I22</f>
        <v>#N/A</v>
      </c>
      <c r="E7" s="3" t="e">
        <f>CashFlow91!K22</f>
        <v>#N/A</v>
      </c>
      <c r="F7" s="3" t="e">
        <f>CashFlow91!M22</f>
        <v>#N/A</v>
      </c>
      <c r="G7" s="3" t="e">
        <f>CashFlow91!O22</f>
        <v>#N/A</v>
      </c>
      <c r="H7" s="3" t="e">
        <f>CashFlow91!Q22</f>
        <v>#N/A</v>
      </c>
      <c r="I7" s="3" t="e">
        <f>CashFlow91!S22</f>
        <v>#N/A</v>
      </c>
      <c r="J7" s="3" t="e">
        <f>CashFlow91!U22</f>
        <v>#N/A</v>
      </c>
      <c r="K7" s="3" t="e">
        <f>CashFlow91!W22</f>
        <v>#N/A</v>
      </c>
      <c r="L7" s="3" t="e">
        <f>CashFlow91!Y22</f>
        <v>#N/A</v>
      </c>
      <c r="M7" s="3" t="e">
        <f>CashFlow91!AA22</f>
        <v>#N/A</v>
      </c>
    </row>
    <row r="8" spans="1:13">
      <c r="A8" t="s">
        <v>1795</v>
      </c>
      <c r="B8" s="3">
        <f>CashFlow91!E29</f>
        <v>0</v>
      </c>
      <c r="C8" s="3">
        <f>CashFlow91!G29</f>
        <v>0</v>
      </c>
      <c r="D8" s="3">
        <f>CashFlow91!I29</f>
        <v>0</v>
      </c>
      <c r="E8" s="3">
        <f>CashFlow91!K29</f>
        <v>0</v>
      </c>
      <c r="F8" s="3">
        <f>CashFlow91!M29</f>
        <v>0</v>
      </c>
      <c r="G8" s="3">
        <f>CashFlow91!O29</f>
        <v>0</v>
      </c>
      <c r="H8" s="3">
        <f>CashFlow91!Q29</f>
        <v>0</v>
      </c>
      <c r="I8" s="3">
        <f>CashFlow91!S29</f>
        <v>0</v>
      </c>
      <c r="J8" s="3">
        <f>CashFlow91!U29</f>
        <v>0</v>
      </c>
      <c r="K8" s="3">
        <f>CashFlow91!W29</f>
        <v>0</v>
      </c>
      <c r="L8" s="3">
        <f>CashFlow91!Y29</f>
        <v>0</v>
      </c>
      <c r="M8" s="3">
        <f>CashFlow91!AA29</f>
        <v>0</v>
      </c>
    </row>
    <row r="11" spans="1:13">
      <c r="A11" t="s">
        <v>1797</v>
      </c>
    </row>
    <row r="13" spans="1:13">
      <c r="B13" t="s">
        <v>1785</v>
      </c>
      <c r="C13" t="s">
        <v>1786</v>
      </c>
      <c r="D13" t="s">
        <v>1787</v>
      </c>
      <c r="E13" t="s">
        <v>1788</v>
      </c>
      <c r="F13" t="s">
        <v>1789</v>
      </c>
      <c r="G13" t="s">
        <v>1790</v>
      </c>
      <c r="H13" t="s">
        <v>1791</v>
      </c>
      <c r="I13" t="s">
        <v>1792</v>
      </c>
      <c r="J13" t="s">
        <v>1770</v>
      </c>
      <c r="K13" t="s">
        <v>1771</v>
      </c>
      <c r="L13" t="s">
        <v>1772</v>
      </c>
      <c r="M13" t="s">
        <v>1793</v>
      </c>
    </row>
    <row r="14" spans="1:13">
      <c r="A14" t="s">
        <v>1798</v>
      </c>
      <c r="B14" s="3" t="e">
        <f>CashFlow91!E33</f>
        <v>#N/A</v>
      </c>
      <c r="C14" s="3" t="e">
        <f>CashFlow91!G33</f>
        <v>#N/A</v>
      </c>
      <c r="D14" s="3" t="e">
        <f>CashFlow91!I33</f>
        <v>#N/A</v>
      </c>
      <c r="E14" s="3" t="e">
        <f>CashFlow91!K33</f>
        <v>#N/A</v>
      </c>
      <c r="F14" s="3" t="e">
        <f>CashFlow91!M33</f>
        <v>#N/A</v>
      </c>
      <c r="G14" s="3" t="e">
        <f>CashFlow91!O33</f>
        <v>#N/A</v>
      </c>
      <c r="H14" s="3" t="e">
        <f>CashFlow91!Q33</f>
        <v>#N/A</v>
      </c>
      <c r="I14" s="3" t="e">
        <f>CashFlow91!S33</f>
        <v>#N/A</v>
      </c>
      <c r="J14" s="3" t="e">
        <f>CashFlow91!U33</f>
        <v>#N/A</v>
      </c>
      <c r="K14" s="3" t="e">
        <f>CashFlow91!W33</f>
        <v>#N/A</v>
      </c>
      <c r="L14" s="3" t="e">
        <f>CashFlow91!Y33</f>
        <v>#N/A</v>
      </c>
      <c r="M14" s="3" t="e">
        <f>CashFlow91!AC33</f>
        <v>#N/A</v>
      </c>
    </row>
    <row r="18" spans="1:13">
      <c r="A18" t="s">
        <v>1805</v>
      </c>
    </row>
    <row r="20" spans="1:13">
      <c r="B20" t="s">
        <v>1785</v>
      </c>
      <c r="C20" t="s">
        <v>1786</v>
      </c>
      <c r="D20" t="s">
        <v>1787</v>
      </c>
      <c r="E20" t="s">
        <v>1788</v>
      </c>
      <c r="F20" t="s">
        <v>1789</v>
      </c>
      <c r="G20" t="s">
        <v>1790</v>
      </c>
      <c r="H20" t="s">
        <v>1791</v>
      </c>
      <c r="I20" t="s">
        <v>1792</v>
      </c>
      <c r="J20" t="s">
        <v>1770</v>
      </c>
      <c r="K20" t="s">
        <v>1771</v>
      </c>
      <c r="L20" t="s">
        <v>1772</v>
      </c>
      <c r="M20" t="s">
        <v>1793</v>
      </c>
    </row>
    <row r="21" spans="1:13">
      <c r="A21" t="s">
        <v>1810</v>
      </c>
      <c r="B21" s="3">
        <f>CashFlow91!E126</f>
        <v>0</v>
      </c>
      <c r="C21" s="3">
        <f>CashFlow91!G126</f>
        <v>0</v>
      </c>
      <c r="D21" s="3">
        <f>CashFlow91!I126</f>
        <v>0</v>
      </c>
      <c r="E21" s="3">
        <f>CashFlow91!K126</f>
        <v>0</v>
      </c>
      <c r="F21" s="3">
        <f>CashFlow91!M126</f>
        <v>0</v>
      </c>
      <c r="G21" s="3">
        <f>CashFlow91!O126</f>
        <v>0</v>
      </c>
      <c r="H21" s="3">
        <f>CashFlow91!Q126</f>
        <v>0</v>
      </c>
      <c r="I21" s="3">
        <f>CashFlow91!S126</f>
        <v>0</v>
      </c>
      <c r="J21" s="3">
        <f>CashFlow91!U126</f>
        <v>0</v>
      </c>
      <c r="K21" s="3">
        <f>CashFlow91!W126</f>
        <v>0</v>
      </c>
      <c r="L21" s="3">
        <f>CashFlow91!Y126</f>
        <v>0</v>
      </c>
      <c r="M21" s="3">
        <f>CashFlow91!AA126</f>
        <v>0</v>
      </c>
    </row>
    <row r="24" spans="1:13">
      <c r="A24" t="s">
        <v>1806</v>
      </c>
    </row>
    <row r="26" spans="1:13">
      <c r="B26" t="s">
        <v>1785</v>
      </c>
      <c r="C26" t="s">
        <v>1786</v>
      </c>
      <c r="D26" t="s">
        <v>1787</v>
      </c>
      <c r="E26" t="s">
        <v>1788</v>
      </c>
      <c r="F26" t="s">
        <v>1789</v>
      </c>
      <c r="G26" t="s">
        <v>1790</v>
      </c>
      <c r="H26" t="s">
        <v>1791</v>
      </c>
      <c r="I26" t="s">
        <v>1792</v>
      </c>
      <c r="J26" t="s">
        <v>1770</v>
      </c>
      <c r="K26" t="s">
        <v>1771</v>
      </c>
      <c r="L26" t="s">
        <v>1772</v>
      </c>
      <c r="M26" t="s">
        <v>1793</v>
      </c>
    </row>
    <row r="27" spans="1:13">
      <c r="A27" t="s">
        <v>1794</v>
      </c>
      <c r="B27" s="3">
        <f>CashFlow91!E119</f>
        <v>0</v>
      </c>
      <c r="C27" s="3">
        <f>CashFlow91!G119</f>
        <v>0</v>
      </c>
      <c r="D27" s="3">
        <f>CashFlow91!I119</f>
        <v>0</v>
      </c>
      <c r="E27" s="3">
        <f>CashFlow91!K119</f>
        <v>0</v>
      </c>
      <c r="F27" s="3">
        <f>CashFlow91!M119</f>
        <v>0</v>
      </c>
      <c r="G27" s="3">
        <f>CashFlow91!O119</f>
        <v>0</v>
      </c>
      <c r="H27" s="3">
        <f>CashFlow91!Q119</f>
        <v>0</v>
      </c>
      <c r="I27" s="3">
        <f>CashFlow91!S119</f>
        <v>0</v>
      </c>
      <c r="J27" s="3">
        <f>CashFlow91!U119</f>
        <v>0</v>
      </c>
      <c r="K27" s="3">
        <f>CashFlow91!W119</f>
        <v>0</v>
      </c>
      <c r="L27" s="3">
        <f>CashFlow91!Y119</f>
        <v>0</v>
      </c>
      <c r="M27" s="3">
        <f>CashFlow91!AA119</f>
        <v>0</v>
      </c>
    </row>
    <row r="28" spans="1:13">
      <c r="A28" t="s">
        <v>1795</v>
      </c>
      <c r="B28" s="3">
        <f>CashFlow91!E124</f>
        <v>0</v>
      </c>
      <c r="C28" s="3">
        <f>CashFlow91!G124</f>
        <v>0</v>
      </c>
      <c r="D28" s="3">
        <f>CashFlow91!I124</f>
        <v>0</v>
      </c>
      <c r="E28" s="3">
        <f>CashFlow91!K124</f>
        <v>0</v>
      </c>
      <c r="F28" s="3">
        <f>CashFlow91!M124</f>
        <v>0</v>
      </c>
      <c r="G28" s="3">
        <f>CashFlow91!O124</f>
        <v>0</v>
      </c>
      <c r="H28" s="3">
        <f>CashFlow91!Q124</f>
        <v>0</v>
      </c>
      <c r="I28" s="3">
        <f>CashFlow91!S124</f>
        <v>0</v>
      </c>
      <c r="J28" s="3">
        <f>CashFlow91!U124</f>
        <v>0</v>
      </c>
      <c r="K28" s="3">
        <f>CashFlow91!W124</f>
        <v>0</v>
      </c>
      <c r="L28" s="3">
        <f>CashFlow91!Y124</f>
        <v>0</v>
      </c>
      <c r="M28" s="3">
        <f>CashFlow91!AA124</f>
        <v>0</v>
      </c>
    </row>
    <row r="31" spans="1:13" ht="13">
      <c r="A31" s="5" t="s">
        <v>1809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>
      <c r="A33" s="8" t="s">
        <v>1796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>
      <c r="A35" s="8"/>
      <c r="B35" s="8" t="s">
        <v>1772</v>
      </c>
      <c r="C35" s="8" t="s">
        <v>1793</v>
      </c>
      <c r="D35" s="8" t="s">
        <v>1785</v>
      </c>
      <c r="E35" s="8" t="s">
        <v>1786</v>
      </c>
      <c r="F35" s="8" t="s">
        <v>1787</v>
      </c>
      <c r="G35" s="8" t="s">
        <v>1788</v>
      </c>
      <c r="H35" s="8" t="s">
        <v>1789</v>
      </c>
      <c r="I35" s="8" t="s">
        <v>1790</v>
      </c>
      <c r="J35" s="8" t="s">
        <v>1768</v>
      </c>
      <c r="K35" s="8" t="s">
        <v>1769</v>
      </c>
      <c r="L35" s="8" t="s">
        <v>1770</v>
      </c>
      <c r="M35" s="8" t="s">
        <v>1771</v>
      </c>
    </row>
    <row r="36" spans="1:13">
      <c r="A36" s="8" t="s">
        <v>1794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9" t="e">
        <f>#REF!</f>
        <v>#REF!</v>
      </c>
      <c r="G36" s="9" t="e">
        <f>#REF!</f>
        <v>#REF!</v>
      </c>
      <c r="H36" s="9" t="e">
        <f>#REF!</f>
        <v>#REF!</v>
      </c>
      <c r="I36" s="9" t="e">
        <f>#REF!</f>
        <v>#REF!</v>
      </c>
      <c r="J36" s="9" t="e">
        <f>#REF!</f>
        <v>#REF!</v>
      </c>
      <c r="K36" s="9" t="e">
        <f>#REF!</f>
        <v>#REF!</v>
      </c>
      <c r="L36" s="9" t="e">
        <f>#REF!</f>
        <v>#REF!</v>
      </c>
      <c r="M36" s="9" t="e">
        <f>#REF!</f>
        <v>#REF!</v>
      </c>
    </row>
    <row r="37" spans="1:13">
      <c r="A37" s="8" t="s">
        <v>1795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9" t="e">
        <f>#REF!</f>
        <v>#REF!</v>
      </c>
      <c r="G37" s="9" t="e">
        <f>#REF!</f>
        <v>#REF!</v>
      </c>
      <c r="H37" s="9" t="e">
        <f>#REF!</f>
        <v>#REF!</v>
      </c>
      <c r="I37" s="9" t="e">
        <f>#REF!</f>
        <v>#REF!</v>
      </c>
      <c r="J37" s="9" t="e">
        <f>#REF!</f>
        <v>#REF!</v>
      </c>
      <c r="K37" s="9" t="e">
        <f>#REF!</f>
        <v>#REF!</v>
      </c>
      <c r="L37" s="9" t="e">
        <f>#REF!</f>
        <v>#REF!</v>
      </c>
      <c r="M37" s="9" t="e">
        <f>#REF!</f>
        <v>#REF!</v>
      </c>
    </row>
    <row r="38" spans="1:1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>
      <c r="A40" s="8" t="s">
        <v>1797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>
      <c r="A42" s="8"/>
      <c r="B42" s="8" t="s">
        <v>1772</v>
      </c>
      <c r="C42" s="8" t="s">
        <v>1793</v>
      </c>
      <c r="D42" s="8" t="s">
        <v>1785</v>
      </c>
      <c r="E42" s="8" t="s">
        <v>1786</v>
      </c>
      <c r="F42" s="8" t="s">
        <v>1787</v>
      </c>
      <c r="G42" s="8" t="s">
        <v>1788</v>
      </c>
      <c r="H42" s="8" t="s">
        <v>1789</v>
      </c>
      <c r="I42" s="8" t="s">
        <v>1790</v>
      </c>
      <c r="J42" s="8" t="s">
        <v>1768</v>
      </c>
      <c r="K42" s="8" t="s">
        <v>1769</v>
      </c>
      <c r="L42" s="8" t="s">
        <v>1770</v>
      </c>
      <c r="M42" s="8" t="s">
        <v>1771</v>
      </c>
    </row>
    <row r="43" spans="1:13">
      <c r="A43" s="8" t="s">
        <v>1798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9" t="e">
        <f>#REF!</f>
        <v>#REF!</v>
      </c>
      <c r="G43" s="9" t="e">
        <f>#REF!</f>
        <v>#REF!</v>
      </c>
      <c r="H43" s="9" t="e">
        <f>#REF!</f>
        <v>#REF!</v>
      </c>
      <c r="I43" s="9" t="e">
        <f>#REF!</f>
        <v>#REF!</v>
      </c>
      <c r="J43" s="9" t="e">
        <f>#REF!</f>
        <v>#REF!</v>
      </c>
      <c r="K43" s="9" t="e">
        <f>#REF!</f>
        <v>#REF!</v>
      </c>
      <c r="L43" s="9" t="e">
        <f>#REF!</f>
        <v>#REF!</v>
      </c>
      <c r="M43" s="9" t="e">
        <f>#REF!</f>
        <v>#REF!</v>
      </c>
    </row>
    <row r="44" spans="1:1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>
      <c r="A47" s="8" t="s">
        <v>1805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>
      <c r="A49" s="8"/>
      <c r="B49" s="8" t="s">
        <v>1772</v>
      </c>
      <c r="C49" s="8" t="s">
        <v>1793</v>
      </c>
      <c r="D49" s="8" t="s">
        <v>1785</v>
      </c>
      <c r="E49" s="8" t="s">
        <v>1786</v>
      </c>
      <c r="F49" s="8" t="s">
        <v>1787</v>
      </c>
      <c r="G49" s="8" t="s">
        <v>1788</v>
      </c>
      <c r="H49" s="8" t="s">
        <v>1789</v>
      </c>
      <c r="I49" s="8" t="s">
        <v>1790</v>
      </c>
      <c r="J49" s="8" t="s">
        <v>1768</v>
      </c>
      <c r="K49" s="8" t="s">
        <v>1769</v>
      </c>
      <c r="L49" s="8" t="s">
        <v>1770</v>
      </c>
      <c r="M49" s="8" t="s">
        <v>1771</v>
      </c>
    </row>
    <row r="50" spans="1:13">
      <c r="A50" s="8" t="s">
        <v>1810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9" t="e">
        <f>#REF!</f>
        <v>#REF!</v>
      </c>
      <c r="G50" s="9" t="e">
        <f>#REF!</f>
        <v>#REF!</v>
      </c>
      <c r="H50" s="9" t="e">
        <f>#REF!</f>
        <v>#REF!</v>
      </c>
      <c r="I50" s="9" t="e">
        <f>#REF!</f>
        <v>#REF!</v>
      </c>
      <c r="J50" s="9" t="e">
        <f>#REF!</f>
        <v>#REF!</v>
      </c>
      <c r="K50" s="9" t="e">
        <f>#REF!</f>
        <v>#REF!</v>
      </c>
      <c r="L50" s="9" t="e">
        <f>#REF!</f>
        <v>#REF!</v>
      </c>
      <c r="M50" s="9" t="e">
        <f>#REF!</f>
        <v>#REF!</v>
      </c>
    </row>
    <row r="51" spans="1:1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>
      <c r="A53" s="8" t="s">
        <v>1806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>
      <c r="A55" s="8"/>
      <c r="B55" s="8" t="s">
        <v>1772</v>
      </c>
      <c r="C55" s="8" t="s">
        <v>1793</v>
      </c>
      <c r="D55" s="8" t="s">
        <v>1785</v>
      </c>
      <c r="E55" s="8" t="s">
        <v>1786</v>
      </c>
      <c r="F55" s="8" t="s">
        <v>1787</v>
      </c>
      <c r="G55" s="8" t="s">
        <v>1788</v>
      </c>
      <c r="H55" s="8" t="s">
        <v>1789</v>
      </c>
      <c r="I55" s="8" t="s">
        <v>1790</v>
      </c>
      <c r="J55" s="8" t="s">
        <v>1768</v>
      </c>
      <c r="K55" s="8" t="s">
        <v>1769</v>
      </c>
      <c r="L55" s="8" t="s">
        <v>1770</v>
      </c>
      <c r="M55" s="8" t="s">
        <v>1771</v>
      </c>
    </row>
    <row r="56" spans="1:13">
      <c r="A56" s="8" t="s">
        <v>1794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9" t="e">
        <f>#REF!</f>
        <v>#REF!</v>
      </c>
      <c r="G56" s="9" t="e">
        <f>#REF!</f>
        <v>#REF!</v>
      </c>
      <c r="H56" s="9" t="e">
        <f>#REF!</f>
        <v>#REF!</v>
      </c>
      <c r="I56" s="9" t="e">
        <f>#REF!</f>
        <v>#REF!</v>
      </c>
      <c r="J56" s="9" t="e">
        <f>#REF!</f>
        <v>#REF!</v>
      </c>
      <c r="K56" s="9" t="e">
        <f>#REF!</f>
        <v>#REF!</v>
      </c>
      <c r="L56" s="9" t="e">
        <f>#REF!</f>
        <v>#REF!</v>
      </c>
      <c r="M56" s="9" t="e">
        <f>#REF!</f>
        <v>#REF!</v>
      </c>
    </row>
    <row r="57" spans="1:13">
      <c r="A57" s="8" t="s">
        <v>1795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9" t="e">
        <f>#REF!</f>
        <v>#REF!</v>
      </c>
      <c r="G57" s="9" t="e">
        <f>#REF!</f>
        <v>#REF!</v>
      </c>
      <c r="H57" s="9" t="e">
        <f>#REF!</f>
        <v>#REF!</v>
      </c>
      <c r="I57" s="9" t="e">
        <f>#REF!</f>
        <v>#REF!</v>
      </c>
      <c r="J57" s="9" t="e">
        <f>#REF!</f>
        <v>#REF!</v>
      </c>
      <c r="K57" s="9" t="e">
        <f>#REF!</f>
        <v>#REF!</v>
      </c>
      <c r="L57" s="9" t="e">
        <f>#REF!</f>
        <v>#REF!</v>
      </c>
      <c r="M57" s="9" t="e">
        <f>#REF!</f>
        <v>#REF!</v>
      </c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Original Notes From Omar</vt:lpstr>
      <vt:lpstr>Pay Class</vt:lpstr>
      <vt:lpstr>Notes</vt:lpstr>
      <vt:lpstr>Data Entry - FSF</vt:lpstr>
      <vt:lpstr>CashFlow91</vt:lpstr>
      <vt:lpstr>Projected Fund Balance</vt:lpstr>
      <vt:lpstr>Estimated Days of Cash on Hand</vt:lpstr>
      <vt:lpstr>graphdata</vt:lpstr>
      <vt:lpstr>CashFlow91!Print_Area</vt:lpstr>
      <vt:lpstr>'Data Entry - FSF'!Print_Area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Clawson</dc:creator>
  <cp:lastModifiedBy>Cody Harvey</cp:lastModifiedBy>
  <cp:lastPrinted>2014-08-12T20:16:01Z</cp:lastPrinted>
  <dcterms:created xsi:type="dcterms:W3CDTF">2001-03-21T18:14:37Z</dcterms:created>
  <dcterms:modified xsi:type="dcterms:W3CDTF">2024-08-27T14:43:30Z</dcterms:modified>
</cp:coreProperties>
</file>